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8445" tabRatio="807" activeTab="4"/>
  </bookViews>
  <sheets>
    <sheet name="aktivita1" sheetId="1" r:id="rId1"/>
    <sheet name="aktivita2" sheetId="2" r:id="rId2"/>
    <sheet name="aktivita3" sheetId="3" r:id="rId3"/>
    <sheet name="aktivita4" sheetId="4" r:id="rId4"/>
    <sheet name="aktivita5" sheetId="5" r:id="rId5"/>
    <sheet name="aktivita6" sheetId="6" r:id="rId6"/>
    <sheet name="aktivita7" sheetId="7" r:id="rId7"/>
    <sheet name="aktivita8" sheetId="8" r:id="rId8"/>
    <sheet name="harm_det" sheetId="9" r:id="rId9"/>
    <sheet name="Plan_vyd_detail" sheetId="10" r:id="rId10"/>
    <sheet name="harm_PV všeobecne" sheetId="11" r:id="rId11"/>
  </sheets>
  <definedNames>
    <definedName name="_xlnm.Print_Titles" localSheetId="8">'harm_det'!$A:$A</definedName>
    <definedName name="_xlnm.Print_Titles" localSheetId="9">'Plan_vyd_detail'!$A:$A</definedName>
  </definedNames>
  <calcPr fullCalcOnLoad="1"/>
</workbook>
</file>

<file path=xl/sharedStrings.xml><?xml version="1.0" encoding="utf-8"?>
<sst xmlns="http://schemas.openxmlformats.org/spreadsheetml/2006/main" count="1281" uniqueCount="95">
  <si>
    <t>Aktivita 1</t>
  </si>
  <si>
    <t>Aktivita 2</t>
  </si>
  <si>
    <t>Aktivita 3</t>
  </si>
  <si>
    <t>Aktivita 4</t>
  </si>
  <si>
    <t>Aktivita 5</t>
  </si>
  <si>
    <t>Aktivita 6</t>
  </si>
  <si>
    <t>Aktivita 7</t>
  </si>
  <si>
    <t>Aktivita 8</t>
  </si>
  <si>
    <t>Mesiac</t>
  </si>
  <si>
    <t>Činnosť 1</t>
  </si>
  <si>
    <t>Realizácia</t>
  </si>
  <si>
    <t>Činnosť 2</t>
  </si>
  <si>
    <t>Činnosť 3</t>
  </si>
  <si>
    <t>Činnosť 4</t>
  </si>
  <si>
    <t>Činnosť 5</t>
  </si>
  <si>
    <t>Činnosť 6</t>
  </si>
  <si>
    <t>Činnosť 7</t>
  </si>
  <si>
    <t>Činnosť 8</t>
  </si>
  <si>
    <t>Činnosť 9</t>
  </si>
  <si>
    <t>Činnosť 10</t>
  </si>
  <si>
    <t>Činnosť 11</t>
  </si>
  <si>
    <t>Činnosť 12</t>
  </si>
  <si>
    <t>Činnosť 13</t>
  </si>
  <si>
    <t>Činnosť 14</t>
  </si>
  <si>
    <t>Činnosť 15</t>
  </si>
  <si>
    <t>Činnosť 16</t>
  </si>
  <si>
    <t>Činnosť 17</t>
  </si>
  <si>
    <t>Činnosť 18</t>
  </si>
  <si>
    <t>Činnosť 19</t>
  </si>
  <si>
    <t>Činnosť 20</t>
  </si>
  <si>
    <t>.....</t>
  </si>
  <si>
    <t>Činnosť N</t>
  </si>
  <si>
    <t>Celkovo</t>
  </si>
  <si>
    <t>Harmonogram detailný</t>
  </si>
  <si>
    <t>Harmonogram roky</t>
  </si>
  <si>
    <t>Rok</t>
  </si>
  <si>
    <t>mesiac</t>
  </si>
  <si>
    <t>01 Dlhodobý nehmotný majetok</t>
  </si>
  <si>
    <t>02 Obstaranie stavby</t>
  </si>
  <si>
    <t>02 Dlhodobý hmotný majetok</t>
  </si>
  <si>
    <t>03 Obstaranie pozemkov</t>
  </si>
  <si>
    <t>50 Spotrebované nákupy</t>
  </si>
  <si>
    <t>51 Služby</t>
  </si>
  <si>
    <t>52 Vlastná odborná pracovná sila</t>
  </si>
  <si>
    <t>Plán výdavkov</t>
  </si>
  <si>
    <t>Plán činnosti</t>
  </si>
  <si>
    <t>Výdavok (EURO)</t>
  </si>
  <si>
    <t>Plán činností</t>
  </si>
  <si>
    <t>Plán výdavkov detailný (podľa skupín výdavkov)</t>
  </si>
  <si>
    <t>Plán výdavkov detailný (podľa aktivít)</t>
  </si>
  <si>
    <t>Nepriame výdavky</t>
  </si>
  <si>
    <t>Výdavok celkovo bez rezervy (EURO)</t>
  </si>
  <si>
    <t>Kvartál</t>
  </si>
  <si>
    <t>Plán výdavkov na aktivity (roky)</t>
  </si>
  <si>
    <t>celkovo</t>
  </si>
  <si>
    <t>Plán výdavkov skupiny (roky)</t>
  </si>
  <si>
    <t xml:space="preserve">Činnosť 1.1 Manuál k medz. kateg.-zadanie, vyprac. </t>
  </si>
  <si>
    <t>x</t>
  </si>
  <si>
    <t>Činnosť 1.1a Dodanie podkladov, oponentúra</t>
  </si>
  <si>
    <t xml:space="preserve">Činnosť 1.1b Vydanie manuálu-preklad, tlač </t>
  </si>
  <si>
    <t>Činnosť 1.2 Spracovanie kategorizácie a klasif. CHÚ</t>
  </si>
  <si>
    <t>Činnosť 1.2a Workshopy</t>
  </si>
  <si>
    <t>Činnosť 1.2b Testovanie klasifikácie CHÚ</t>
  </si>
  <si>
    <t>Činnosť 1.3a Spracovanie červeného zoznamu biotopov</t>
  </si>
  <si>
    <t xml:space="preserve">Činnosť 1.3b Seminar k červenemu zoznamu </t>
  </si>
  <si>
    <t>Činnosť 1.4a Zhotovenie koncepcie a strategie OP</t>
  </si>
  <si>
    <t>Činnosť 1.4b Workshop</t>
  </si>
  <si>
    <t>Činnosť 2.1a Edukačný program-dodanie, školenia</t>
  </si>
  <si>
    <t>Činnosť 2.2a Prenosné výstavy o CHÚ-zhotovenie, dodanie</t>
  </si>
  <si>
    <t>Činnosť 2.2b Skladačky, brožúry, letáky-zhotovenie, dodanie</t>
  </si>
  <si>
    <t>Činnosť 2.2c Film na DVD</t>
  </si>
  <si>
    <t>Činnosť 2.3a Prenosné výstavy o medzin.dohodách</t>
  </si>
  <si>
    <t xml:space="preserve">Činnosť 2.3b Kniha o biodiverzite Záp. Karpát-dodanie </t>
  </si>
  <si>
    <t>Činnosť 2.3c Prezentácia knihy verejnosti</t>
  </si>
  <si>
    <t>Činnosť 2.4a Náučné chodníky-vyhotovenie</t>
  </si>
  <si>
    <t>Činnosť 2.4b Informačné panely, letáky a plagáty k NCH</t>
  </si>
  <si>
    <t xml:space="preserve">Činnosť 2.4c Vybavenie informač. stredísk </t>
  </si>
  <si>
    <t>Činnosť 3.1a Manažmentové opatrenia, plány obnovy a monitoringu</t>
  </si>
  <si>
    <t>Činnosť 3.1b Nákup techniky</t>
  </si>
  <si>
    <t>Činnosť 3.1c Zaškolenie obsluhy techniky</t>
  </si>
  <si>
    <t>Činnosť 3.2a Monitoring lokalít vrátane zaškolenia</t>
  </si>
  <si>
    <t>Činnosť 3.3a Metodika revitalizácie-vyhotovenie</t>
  </si>
  <si>
    <t>Činnosť 3.3b Tlač a distribúcia metodiky</t>
  </si>
  <si>
    <t>Činnosť 4.1a Mapovanie biotopov a spracovanie PS v CHKO Poľana</t>
  </si>
  <si>
    <t>Činnosť 4.1b Mapovanie biotopov a návrh opatrení v Karpatských bukových pralesoch</t>
  </si>
  <si>
    <t xml:space="preserve">Činnosť 4.1c Mapovanie druhov v Karpatských bukových pralesoch </t>
  </si>
  <si>
    <t>Činnosť 41.d Tlač výstupov z mapovania</t>
  </si>
  <si>
    <t>Činnosť 4.2a Prekategorizovanie lesov-návrh</t>
  </si>
  <si>
    <t>Činnosť 4.2b Realizácia pilotného manažmentu v lesoch</t>
  </si>
  <si>
    <t>Činnosť 4.2c Stretnutia s vlastníkmi a užívateľmi</t>
  </si>
  <si>
    <t>Činnosť 4.3a Príručka pre manažment lesov-vyhotovenie</t>
  </si>
  <si>
    <t>Činnosť 4.3b Seminár k predstaveniu návrhov</t>
  </si>
  <si>
    <t>Činnosť 5.1a Vypracovanie pilotných manažment. modelov TUR</t>
  </si>
  <si>
    <t>Činnosť 5.1b Workshopy k štúdii TUR</t>
  </si>
  <si>
    <t>Činnosť 5.2a Realizácia prioritných aktivít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</si>
</sst>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4">
    <font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0" borderId="21" xfId="0" applyFont="1" applyFill="1" applyBorder="1" applyAlignment="1">
      <alignment horizontal="right"/>
    </xf>
    <xf numFmtId="0" fontId="1" fillId="20" borderId="22" xfId="0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20" borderId="29" xfId="0" applyFont="1" applyFill="1" applyBorder="1" applyAlignment="1">
      <alignment/>
    </xf>
    <xf numFmtId="0" fontId="1" fillId="2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20" borderId="33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3" fillId="0" borderId="43" xfId="0" applyFont="1" applyBorder="1" applyAlignment="1">
      <alignment/>
    </xf>
    <xf numFmtId="49" fontId="1" fillId="0" borderId="44" xfId="0" applyNumberFormat="1" applyFont="1" applyFill="1" applyBorder="1" applyAlignment="1">
      <alignment vertical="center"/>
    </xf>
    <xf numFmtId="49" fontId="1" fillId="0" borderId="45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46" xfId="0" applyNumberFormat="1" applyFont="1" applyFill="1" applyBorder="1" applyAlignment="1">
      <alignment vertical="center"/>
    </xf>
    <xf numFmtId="49" fontId="1" fillId="0" borderId="47" xfId="0" applyNumberFormat="1" applyFont="1" applyFill="1" applyBorder="1" applyAlignment="1">
      <alignment vertic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20" borderId="48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20" borderId="26" xfId="0" applyFont="1" applyFill="1" applyBorder="1" applyAlignment="1">
      <alignment horizontal="right"/>
    </xf>
    <xf numFmtId="0" fontId="1" fillId="20" borderId="28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20" borderId="39" xfId="0" applyFont="1" applyFill="1" applyBorder="1" applyAlignment="1">
      <alignment/>
    </xf>
    <xf numFmtId="0" fontId="1" fillId="20" borderId="41" xfId="0" applyFont="1" applyFill="1" applyBorder="1" applyAlignment="1">
      <alignment/>
    </xf>
    <xf numFmtId="49" fontId="1" fillId="0" borderId="51" xfId="0" applyNumberFormat="1" applyFont="1" applyFill="1" applyBorder="1" applyAlignment="1">
      <alignment vertical="center"/>
    </xf>
    <xf numFmtId="49" fontId="1" fillId="0" borderId="40" xfId="0" applyNumberFormat="1" applyFont="1" applyFill="1" applyBorder="1" applyAlignment="1">
      <alignment vertical="center"/>
    </xf>
    <xf numFmtId="49" fontId="1" fillId="0" borderId="41" xfId="0" applyNumberFormat="1" applyFont="1" applyFill="1" applyBorder="1" applyAlignment="1">
      <alignment vertical="center"/>
    </xf>
    <xf numFmtId="0" fontId="1" fillId="20" borderId="18" xfId="0" applyFont="1" applyFill="1" applyBorder="1" applyAlignment="1">
      <alignment/>
    </xf>
    <xf numFmtId="49" fontId="1" fillId="0" borderId="52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20" borderId="34" xfId="0" applyFont="1" applyFill="1" applyBorder="1" applyAlignment="1">
      <alignment/>
    </xf>
    <xf numFmtId="0" fontId="1" fillId="20" borderId="36" xfId="0" applyFont="1" applyFill="1" applyBorder="1" applyAlignment="1">
      <alignment/>
    </xf>
    <xf numFmtId="49" fontId="1" fillId="0" borderId="53" xfId="0" applyNumberFormat="1" applyFont="1" applyFill="1" applyBorder="1" applyAlignment="1">
      <alignment vertical="center"/>
    </xf>
    <xf numFmtId="49" fontId="1" fillId="0" borderId="35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49" fontId="1" fillId="0" borderId="39" xfId="0" applyNumberFormat="1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54" xfId="0" applyNumberFormat="1" applyFont="1" applyFill="1" applyBorder="1" applyAlignment="1">
      <alignment vertical="center"/>
    </xf>
    <xf numFmtId="49" fontId="1" fillId="0" borderId="34" xfId="0" applyNumberFormat="1" applyFont="1" applyFill="1" applyBorder="1" applyAlignment="1">
      <alignment vertical="center"/>
    </xf>
    <xf numFmtId="49" fontId="1" fillId="0" borderId="55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34" xfId="0" applyNumberFormat="1" applyFont="1" applyFill="1" applyBorder="1" applyAlignment="1">
      <alignment vertical="center"/>
    </xf>
    <xf numFmtId="1" fontId="1" fillId="0" borderId="52" xfId="0" applyNumberFormat="1" applyFont="1" applyFill="1" applyBorder="1" applyAlignment="1">
      <alignment vertical="center"/>
    </xf>
    <xf numFmtId="1" fontId="1" fillId="0" borderId="44" xfId="0" applyNumberFormat="1" applyFont="1" applyFill="1" applyBorder="1" applyAlignment="1">
      <alignment vertical="center"/>
    </xf>
    <xf numFmtId="1" fontId="1" fillId="0" borderId="45" xfId="0" applyNumberFormat="1" applyFont="1" applyFill="1" applyBorder="1" applyAlignment="1">
      <alignment vertical="center"/>
    </xf>
    <xf numFmtId="1" fontId="1" fillId="0" borderId="51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vertical="center"/>
    </xf>
    <xf numFmtId="49" fontId="1" fillId="20" borderId="13" xfId="0" applyNumberFormat="1" applyFont="1" applyFill="1" applyBorder="1" applyAlignment="1">
      <alignment horizontal="right"/>
    </xf>
    <xf numFmtId="0" fontId="1" fillId="20" borderId="14" xfId="0" applyFont="1" applyFill="1" applyBorder="1" applyAlignment="1">
      <alignment horizontal="right"/>
    </xf>
    <xf numFmtId="0" fontId="1" fillId="20" borderId="15" xfId="0" applyFont="1" applyFill="1" applyBorder="1" applyAlignment="1">
      <alignment horizontal="right"/>
    </xf>
    <xf numFmtId="0" fontId="1" fillId="20" borderId="41" xfId="0" applyFont="1" applyFill="1" applyBorder="1" applyAlignment="1">
      <alignment horizontal="right"/>
    </xf>
    <xf numFmtId="0" fontId="1" fillId="20" borderId="36" xfId="0" applyFont="1" applyFill="1" applyBorder="1" applyAlignment="1">
      <alignment horizontal="right"/>
    </xf>
    <xf numFmtId="0" fontId="1" fillId="20" borderId="13" xfId="0" applyFont="1" applyFill="1" applyBorder="1" applyAlignment="1">
      <alignment horizontal="right"/>
    </xf>
    <xf numFmtId="0" fontId="1" fillId="20" borderId="56" xfId="0" applyFont="1" applyFill="1" applyBorder="1" applyAlignment="1">
      <alignment horizontal="right"/>
    </xf>
    <xf numFmtId="49" fontId="1" fillId="0" borderId="23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1" fontId="1" fillId="0" borderId="13" xfId="0" applyNumberFormat="1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1" fontId="1" fillId="0" borderId="41" xfId="0" applyNumberFormat="1" applyFont="1" applyFill="1" applyBorder="1" applyAlignment="1">
      <alignment vertical="center"/>
    </xf>
    <xf numFmtId="1" fontId="1" fillId="0" borderId="36" xfId="0" applyNumberFormat="1" applyFont="1" applyFill="1" applyBorder="1" applyAlignment="1">
      <alignment vertical="center"/>
    </xf>
    <xf numFmtId="49" fontId="1" fillId="0" borderId="25" xfId="0" applyNumberFormat="1" applyFont="1" applyBorder="1" applyAlignment="1">
      <alignment horizontal="right"/>
    </xf>
    <xf numFmtId="0" fontId="1" fillId="0" borderId="57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20" borderId="23" xfId="0" applyFont="1" applyFill="1" applyBorder="1" applyAlignment="1">
      <alignment/>
    </xf>
    <xf numFmtId="0" fontId="1" fillId="20" borderId="25" xfId="0" applyFont="1" applyFill="1" applyBorder="1" applyAlignment="1">
      <alignment/>
    </xf>
    <xf numFmtId="1" fontId="1" fillId="0" borderId="19" xfId="0" applyNumberFormat="1" applyFont="1" applyBorder="1" applyAlignment="1">
      <alignment/>
    </xf>
    <xf numFmtId="49" fontId="1" fillId="20" borderId="14" xfId="0" applyNumberFormat="1" applyFont="1" applyFill="1" applyBorder="1" applyAlignment="1">
      <alignment horizontal="right"/>
    </xf>
    <xf numFmtId="49" fontId="1" fillId="20" borderId="36" xfId="0" applyNumberFormat="1" applyFont="1" applyFill="1" applyBorder="1" applyAlignment="1">
      <alignment horizontal="right"/>
    </xf>
    <xf numFmtId="1" fontId="1" fillId="0" borderId="24" xfId="0" applyNumberFormat="1" applyFont="1" applyBorder="1" applyAlignment="1">
      <alignment/>
    </xf>
    <xf numFmtId="49" fontId="1" fillId="20" borderId="25" xfId="0" applyNumberFormat="1" applyFont="1" applyFill="1" applyBorder="1" applyAlignment="1">
      <alignment horizontal="right"/>
    </xf>
    <xf numFmtId="1" fontId="1" fillId="0" borderId="20" xfId="0" applyNumberFormat="1" applyFont="1" applyBorder="1" applyAlignment="1">
      <alignment/>
    </xf>
    <xf numFmtId="1" fontId="1" fillId="20" borderId="15" xfId="0" applyNumberFormat="1" applyFont="1" applyFill="1" applyBorder="1" applyAlignment="1">
      <alignment horizontal="right"/>
    </xf>
    <xf numFmtId="0" fontId="1" fillId="23" borderId="58" xfId="0" applyFont="1" applyFill="1" applyBorder="1" applyAlignment="1">
      <alignment/>
    </xf>
    <xf numFmtId="49" fontId="1" fillId="23" borderId="52" xfId="0" applyNumberFormat="1" applyFont="1" applyFill="1" applyBorder="1" applyAlignment="1">
      <alignment horizontal="right"/>
    </xf>
    <xf numFmtId="0" fontId="1" fillId="23" borderId="44" xfId="0" applyFont="1" applyFill="1" applyBorder="1" applyAlignment="1">
      <alignment horizontal="right"/>
    </xf>
    <xf numFmtId="0" fontId="1" fillId="23" borderId="45" xfId="0" applyFont="1" applyFill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4" xfId="0" applyFont="1" applyBorder="1" applyAlignment="1">
      <alignment/>
    </xf>
    <xf numFmtId="1" fontId="1" fillId="0" borderId="45" xfId="0" applyNumberFormat="1" applyFont="1" applyBorder="1" applyAlignment="1">
      <alignment/>
    </xf>
    <xf numFmtId="1" fontId="1" fillId="20" borderId="38" xfId="0" applyNumberFormat="1" applyFont="1" applyFill="1" applyBorder="1" applyAlignment="1">
      <alignment horizontal="right"/>
    </xf>
    <xf numFmtId="1" fontId="1" fillId="20" borderId="31" xfId="0" applyNumberFormat="1" applyFont="1" applyFill="1" applyBorder="1" applyAlignment="1">
      <alignment horizontal="right"/>
    </xf>
    <xf numFmtId="1" fontId="1" fillId="20" borderId="32" xfId="0" applyNumberFormat="1" applyFont="1" applyFill="1" applyBorder="1" applyAlignment="1">
      <alignment horizontal="right"/>
    </xf>
    <xf numFmtId="0" fontId="3" fillId="0" borderId="59" xfId="0" applyFont="1" applyBorder="1" applyAlignment="1">
      <alignment/>
    </xf>
    <xf numFmtId="0" fontId="1" fillId="0" borderId="54" xfId="0" applyFont="1" applyBorder="1" applyAlignment="1">
      <alignment/>
    </xf>
    <xf numFmtId="49" fontId="1" fillId="20" borderId="54" xfId="0" applyNumberFormat="1" applyFont="1" applyFill="1" applyBorder="1" applyAlignment="1">
      <alignment horizontal="right"/>
    </xf>
    <xf numFmtId="49" fontId="1" fillId="20" borderId="46" xfId="0" applyNumberFormat="1" applyFont="1" applyFill="1" applyBorder="1" applyAlignment="1">
      <alignment horizontal="right"/>
    </xf>
    <xf numFmtId="0" fontId="1" fillId="0" borderId="58" xfId="0" applyFont="1" applyBorder="1" applyAlignment="1">
      <alignment/>
    </xf>
    <xf numFmtId="1" fontId="1" fillId="0" borderId="58" xfId="0" applyNumberFormat="1" applyFont="1" applyBorder="1" applyAlignment="1">
      <alignment/>
    </xf>
    <xf numFmtId="0" fontId="2" fillId="0" borderId="57" xfId="0" applyFont="1" applyFill="1" applyBorder="1" applyAlignment="1">
      <alignment/>
    </xf>
    <xf numFmtId="1" fontId="1" fillId="0" borderId="60" xfId="0" applyNumberFormat="1" applyFont="1" applyBorder="1" applyAlignment="1">
      <alignment/>
    </xf>
    <xf numFmtId="1" fontId="1" fillId="0" borderId="54" xfId="0" applyNumberFormat="1" applyFont="1" applyBorder="1" applyAlignment="1">
      <alignment/>
    </xf>
    <xf numFmtId="0" fontId="1" fillId="23" borderId="43" xfId="0" applyFont="1" applyFill="1" applyBorder="1" applyAlignment="1">
      <alignment/>
    </xf>
    <xf numFmtId="49" fontId="1" fillId="23" borderId="38" xfId="0" applyNumberFormat="1" applyFont="1" applyFill="1" applyBorder="1" applyAlignment="1">
      <alignment horizontal="right"/>
    </xf>
    <xf numFmtId="0" fontId="1" fillId="23" borderId="31" xfId="0" applyFont="1" applyFill="1" applyBorder="1" applyAlignment="1">
      <alignment horizontal="right"/>
    </xf>
    <xf numFmtId="0" fontId="1" fillId="23" borderId="32" xfId="0" applyFont="1" applyFill="1" applyBorder="1" applyAlignment="1">
      <alignment horizontal="right"/>
    </xf>
    <xf numFmtId="0" fontId="1" fillId="23" borderId="42" xfId="0" applyFont="1" applyFill="1" applyBorder="1" applyAlignment="1">
      <alignment horizontal="right"/>
    </xf>
    <xf numFmtId="0" fontId="1" fillId="23" borderId="37" xfId="0" applyFont="1" applyFill="1" applyBorder="1" applyAlignment="1">
      <alignment horizontal="right"/>
    </xf>
    <xf numFmtId="1" fontId="1" fillId="0" borderId="43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20" borderId="61" xfId="0" applyFont="1" applyFill="1" applyBorder="1" applyAlignment="1">
      <alignment/>
    </xf>
    <xf numFmtId="0" fontId="1" fillId="20" borderId="62" xfId="0" applyFont="1" applyFill="1" applyBorder="1" applyAlignment="1">
      <alignment/>
    </xf>
    <xf numFmtId="0" fontId="1" fillId="20" borderId="56" xfId="0" applyFont="1" applyFill="1" applyBorder="1" applyAlignment="1">
      <alignment/>
    </xf>
    <xf numFmtId="1" fontId="1" fillId="0" borderId="63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64" xfId="0" applyNumberFormat="1" applyFont="1" applyBorder="1" applyAlignment="1">
      <alignment/>
    </xf>
    <xf numFmtId="49" fontId="1" fillId="23" borderId="65" xfId="0" applyNumberFormat="1" applyFont="1" applyFill="1" applyBorder="1" applyAlignment="1">
      <alignment horizontal="right"/>
    </xf>
    <xf numFmtId="0" fontId="1" fillId="23" borderId="30" xfId="0" applyFont="1" applyFill="1" applyBorder="1" applyAlignment="1">
      <alignment horizontal="right"/>
    </xf>
    <xf numFmtId="0" fontId="1" fillId="23" borderId="66" xfId="0" applyFont="1" applyFill="1" applyBorder="1" applyAlignment="1">
      <alignment horizontal="right"/>
    </xf>
    <xf numFmtId="0" fontId="1" fillId="23" borderId="29" xfId="0" applyFont="1" applyFill="1" applyBorder="1" applyAlignment="1">
      <alignment horizontal="right"/>
    </xf>
    <xf numFmtId="0" fontId="1" fillId="23" borderId="33" xfId="0" applyFont="1" applyFill="1" applyBorder="1" applyAlignment="1">
      <alignment horizontal="right"/>
    </xf>
    <xf numFmtId="49" fontId="1" fillId="20" borderId="47" xfId="0" applyNumberFormat="1" applyFont="1" applyFill="1" applyBorder="1" applyAlignment="1">
      <alignment horizontal="right"/>
    </xf>
    <xf numFmtId="49" fontId="1" fillId="20" borderId="49" xfId="0" applyNumberFormat="1" applyFont="1" applyFill="1" applyBorder="1" applyAlignment="1">
      <alignment horizontal="right"/>
    </xf>
    <xf numFmtId="49" fontId="1" fillId="20" borderId="55" xfId="0" applyNumberFormat="1" applyFont="1" applyFill="1" applyBorder="1" applyAlignment="1">
      <alignment horizontal="right"/>
    </xf>
    <xf numFmtId="1" fontId="1" fillId="0" borderId="38" xfId="0" applyNumberFormat="1" applyFont="1" applyBorder="1" applyAlignment="1">
      <alignment/>
    </xf>
    <xf numFmtId="1" fontId="1" fillId="0" borderId="31" xfId="0" applyNumberFormat="1" applyFont="1" applyBorder="1" applyAlignment="1">
      <alignment/>
    </xf>
    <xf numFmtId="1" fontId="0" fillId="0" borderId="31" xfId="0" applyNumberFormat="1" applyBorder="1" applyAlignment="1">
      <alignment/>
    </xf>
    <xf numFmtId="1" fontId="1" fillId="0" borderId="32" xfId="0" applyNumberFormat="1" applyFont="1" applyBorder="1" applyAlignment="1">
      <alignment/>
    </xf>
    <xf numFmtId="49" fontId="1" fillId="20" borderId="56" xfId="0" applyNumberFormat="1" applyFont="1" applyFill="1" applyBorder="1" applyAlignment="1">
      <alignment horizontal="right"/>
    </xf>
    <xf numFmtId="0" fontId="22" fillId="20" borderId="18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2" xfId="0" applyFont="1" applyFill="1" applyBorder="1" applyAlignment="1">
      <alignment/>
    </xf>
    <xf numFmtId="0" fontId="22" fillId="20" borderId="39" xfId="0" applyFont="1" applyFill="1" applyBorder="1" applyAlignment="1">
      <alignment/>
    </xf>
    <xf numFmtId="0" fontId="22" fillId="20" borderId="34" xfId="0" applyFont="1" applyFill="1" applyBorder="1" applyAlignment="1">
      <alignment/>
    </xf>
    <xf numFmtId="49" fontId="22" fillId="20" borderId="13" xfId="0" applyNumberFormat="1" applyFont="1" applyFill="1" applyBorder="1" applyAlignment="1">
      <alignment horizontal="right"/>
    </xf>
    <xf numFmtId="0" fontId="22" fillId="20" borderId="14" xfId="0" applyFont="1" applyFill="1" applyBorder="1" applyAlignment="1">
      <alignment horizontal="right"/>
    </xf>
    <xf numFmtId="0" fontId="22" fillId="20" borderId="15" xfId="0" applyFont="1" applyFill="1" applyBorder="1" applyAlignment="1">
      <alignment horizontal="right"/>
    </xf>
    <xf numFmtId="0" fontId="22" fillId="20" borderId="41" xfId="0" applyFont="1" applyFill="1" applyBorder="1" applyAlignment="1">
      <alignment horizontal="right"/>
    </xf>
    <xf numFmtId="0" fontId="22" fillId="20" borderId="36" xfId="0" applyFont="1" applyFill="1" applyBorder="1" applyAlignment="1">
      <alignment horizontal="right"/>
    </xf>
    <xf numFmtId="0" fontId="22" fillId="20" borderId="13" xfId="0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vertical="center"/>
    </xf>
    <xf numFmtId="1" fontId="22" fillId="0" borderId="11" xfId="0" applyNumberFormat="1" applyFont="1" applyFill="1" applyBorder="1" applyAlignment="1">
      <alignment vertical="center"/>
    </xf>
    <xf numFmtId="1" fontId="22" fillId="0" borderId="12" xfId="0" applyNumberFormat="1" applyFont="1" applyFill="1" applyBorder="1" applyAlignment="1">
      <alignment vertical="center"/>
    </xf>
    <xf numFmtId="1" fontId="22" fillId="0" borderId="39" xfId="0" applyNumberFormat="1" applyFont="1" applyFill="1" applyBorder="1" applyAlignment="1">
      <alignment vertical="center"/>
    </xf>
    <xf numFmtId="1" fontId="22" fillId="0" borderId="34" xfId="0" applyNumberFormat="1" applyFont="1" applyFill="1" applyBorder="1" applyAlignment="1">
      <alignment vertical="center"/>
    </xf>
    <xf numFmtId="49" fontId="22" fillId="0" borderId="23" xfId="0" applyNumberFormat="1" applyFont="1" applyBorder="1" applyAlignment="1">
      <alignment horizontal="right"/>
    </xf>
    <xf numFmtId="1" fontId="22" fillId="0" borderId="52" xfId="0" applyNumberFormat="1" applyFont="1" applyFill="1" applyBorder="1" applyAlignment="1">
      <alignment vertical="center"/>
    </xf>
    <xf numFmtId="1" fontId="22" fillId="0" borderId="44" xfId="0" applyNumberFormat="1" applyFont="1" applyFill="1" applyBorder="1" applyAlignment="1">
      <alignment vertical="center"/>
    </xf>
    <xf numFmtId="1" fontId="22" fillId="0" borderId="45" xfId="0" applyNumberFormat="1" applyFont="1" applyFill="1" applyBorder="1" applyAlignment="1">
      <alignment vertical="center"/>
    </xf>
    <xf numFmtId="1" fontId="22" fillId="0" borderId="51" xfId="0" applyNumberFormat="1" applyFont="1" applyFill="1" applyBorder="1" applyAlignment="1">
      <alignment vertical="center"/>
    </xf>
    <xf numFmtId="1" fontId="22" fillId="0" borderId="53" xfId="0" applyNumberFormat="1" applyFont="1" applyFill="1" applyBorder="1" applyAlignment="1">
      <alignment vertical="center"/>
    </xf>
    <xf numFmtId="49" fontId="22" fillId="0" borderId="24" xfId="0" applyNumberFormat="1" applyFont="1" applyBorder="1" applyAlignment="1">
      <alignment horizontal="right"/>
    </xf>
    <xf numFmtId="1" fontId="22" fillId="0" borderId="13" xfId="0" applyNumberFormat="1" applyFont="1" applyFill="1" applyBorder="1" applyAlignment="1">
      <alignment vertical="center"/>
    </xf>
    <xf numFmtId="1" fontId="22" fillId="0" borderId="14" xfId="0" applyNumberFormat="1" applyFont="1" applyFill="1" applyBorder="1" applyAlignment="1">
      <alignment vertical="center"/>
    </xf>
    <xf numFmtId="1" fontId="22" fillId="0" borderId="36" xfId="0" applyNumberFormat="1" applyFont="1" applyFill="1" applyBorder="1" applyAlignment="1">
      <alignment vertical="center"/>
    </xf>
    <xf numFmtId="49" fontId="22" fillId="0" borderId="25" xfId="0" applyNumberFormat="1" applyFont="1" applyBorder="1" applyAlignment="1">
      <alignment horizontal="right"/>
    </xf>
    <xf numFmtId="0" fontId="23" fillId="20" borderId="56" xfId="0" applyFont="1" applyFill="1" applyBorder="1" applyAlignment="1">
      <alignment horizontal="right"/>
    </xf>
    <xf numFmtId="49" fontId="23" fillId="0" borderId="23" xfId="0" applyNumberFormat="1" applyFont="1" applyBorder="1" applyAlignment="1">
      <alignment horizontal="right"/>
    </xf>
    <xf numFmtId="49" fontId="23" fillId="0" borderId="24" xfId="0" applyNumberFormat="1" applyFont="1" applyBorder="1" applyAlignment="1">
      <alignment horizontal="right"/>
    </xf>
    <xf numFmtId="49" fontId="23" fillId="0" borderId="25" xfId="0" applyNumberFormat="1" applyFont="1" applyBorder="1" applyAlignment="1">
      <alignment horizontal="right"/>
    </xf>
    <xf numFmtId="1" fontId="22" fillId="20" borderId="14" xfId="0" applyNumberFormat="1" applyFont="1" applyFill="1" applyBorder="1" applyAlignment="1">
      <alignment horizontal="right"/>
    </xf>
    <xf numFmtId="49" fontId="22" fillId="20" borderId="56" xfId="0" applyNumberFormat="1" applyFont="1" applyFill="1" applyBorder="1" applyAlignment="1">
      <alignment horizontal="right"/>
    </xf>
    <xf numFmtId="49" fontId="23" fillId="20" borderId="56" xfId="0" applyNumberFormat="1" applyFont="1" applyFill="1" applyBorder="1" applyAlignment="1">
      <alignment horizontal="right"/>
    </xf>
    <xf numFmtId="0" fontId="23" fillId="20" borderId="12" xfId="0" applyFont="1" applyFill="1" applyBorder="1" applyAlignment="1">
      <alignment/>
    </xf>
    <xf numFmtId="0" fontId="22" fillId="0" borderId="0" xfId="0" applyFont="1" applyAlignment="1">
      <alignment/>
    </xf>
    <xf numFmtId="0" fontId="1" fillId="20" borderId="11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39" xfId="0" applyFont="1" applyFill="1" applyBorder="1" applyAlignment="1">
      <alignment horizontal="center" vertical="center"/>
    </xf>
    <xf numFmtId="0" fontId="1" fillId="20" borderId="67" xfId="0" applyFont="1" applyFill="1" applyBorder="1" applyAlignment="1">
      <alignment horizontal="center" vertical="center"/>
    </xf>
    <xf numFmtId="0" fontId="1" fillId="20" borderId="62" xfId="0" applyFont="1" applyFill="1" applyBorder="1" applyAlignment="1">
      <alignment horizontal="center" vertical="center"/>
    </xf>
    <xf numFmtId="0" fontId="1" fillId="20" borderId="41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6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56" xfId="0" applyFont="1" applyFill="1" applyBorder="1" applyAlignment="1">
      <alignment horizontal="center" vertical="center"/>
    </xf>
    <xf numFmtId="0" fontId="1" fillId="20" borderId="6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 vertical="center"/>
    </xf>
    <xf numFmtId="0" fontId="1" fillId="20" borderId="61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40"/>
      </font>
      <fill>
        <patternFill>
          <bgColor indexed="40"/>
        </patternFill>
      </fill>
    </dxf>
    <dxf>
      <font>
        <color indexed="40"/>
      </font>
      <fill>
        <patternFill>
          <bgColor indexed="4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strike val="0"/>
        <color indexed="4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  <dxf>
      <font>
        <strike val="0"/>
      </font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zoomScalePageLayoutView="0" workbookViewId="0" topLeftCell="T13">
      <selection activeCell="BK23" sqref="BK23"/>
    </sheetView>
  </sheetViews>
  <sheetFormatPr defaultColWidth="9.140625" defaultRowHeight="12.75"/>
  <cols>
    <col min="1" max="1" width="24.28125" style="1" customWidth="1"/>
    <col min="2" max="7" width="2.7109375" style="1" customWidth="1"/>
    <col min="8" max="8" width="4.28125" style="1" customWidth="1"/>
    <col min="9" max="15" width="2.7109375" style="1" customWidth="1"/>
    <col min="16" max="16" width="3.8515625" style="1" customWidth="1"/>
    <col min="17" max="28" width="2.7109375" style="1" customWidth="1"/>
    <col min="29" max="29" width="3.421875" style="1" customWidth="1"/>
    <col min="30" max="33" width="2.7109375" style="1" customWidth="1"/>
    <col min="34" max="34" width="3.28125" style="1" customWidth="1"/>
    <col min="35" max="39" width="2.7109375" style="1" customWidth="1"/>
    <col min="40" max="40" width="4.00390625" style="1" customWidth="1"/>
    <col min="41" max="49" width="2.7109375" style="1" customWidth="1"/>
    <col min="50" max="61" width="0.85546875" style="1" customWidth="1"/>
    <col min="62" max="62" width="9.421875" style="1" customWidth="1"/>
    <col min="63" max="63" width="9.140625" style="1" customWidth="1"/>
    <col min="64" max="64" width="24.57421875" style="1" bestFit="1" customWidth="1"/>
    <col min="65" max="16384" width="9.140625" style="1" customWidth="1"/>
  </cols>
  <sheetData>
    <row r="1" ht="13.5" thickBot="1">
      <c r="A1" s="1" t="s">
        <v>47</v>
      </c>
    </row>
    <row r="2" spans="1:61" ht="12.75">
      <c r="A2" s="55" t="s">
        <v>8</v>
      </c>
      <c r="B2" s="66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61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70">
        <v>24</v>
      </c>
      <c r="Z2" s="66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4">
        <v>36</v>
      </c>
      <c r="AL2" s="61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70">
        <v>48</v>
      </c>
      <c r="AX2" s="66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</row>
    <row r="3" spans="1:61" ht="13.5" thickBot="1">
      <c r="A3" s="56" t="s">
        <v>10</v>
      </c>
      <c r="B3" s="5" t="str">
        <f>IF(COUNTA(B4:B25)&gt;0,"X","")</f>
        <v>X</v>
      </c>
      <c r="C3" s="6" t="str">
        <f aca="true" t="shared" si="0" ref="C3:BI3">IF(COUNTA(C4:C25)&gt;0,"X","")</f>
        <v>X</v>
      </c>
      <c r="D3" s="6" t="str">
        <f t="shared" si="0"/>
        <v>X</v>
      </c>
      <c r="E3" s="6" t="str">
        <f t="shared" si="0"/>
        <v>X</v>
      </c>
      <c r="F3" s="6" t="str">
        <f t="shared" si="0"/>
        <v>X</v>
      </c>
      <c r="G3" s="6" t="str">
        <f t="shared" si="0"/>
        <v>X</v>
      </c>
      <c r="H3" s="6" t="str">
        <f t="shared" si="0"/>
        <v>X</v>
      </c>
      <c r="I3" s="6" t="str">
        <f t="shared" si="0"/>
        <v>X</v>
      </c>
      <c r="J3" s="6" t="str">
        <f t="shared" si="0"/>
        <v>X</v>
      </c>
      <c r="K3" s="6" t="str">
        <f t="shared" si="0"/>
        <v>X</v>
      </c>
      <c r="L3" s="6" t="str">
        <f t="shared" si="0"/>
        <v>X</v>
      </c>
      <c r="M3" s="7" t="str">
        <f t="shared" si="0"/>
        <v>X</v>
      </c>
      <c r="N3" s="62" t="str">
        <f t="shared" si="0"/>
        <v>X</v>
      </c>
      <c r="O3" s="6" t="str">
        <f t="shared" si="0"/>
        <v>X</v>
      </c>
      <c r="P3" s="6" t="str">
        <f t="shared" si="0"/>
        <v>X</v>
      </c>
      <c r="Q3" s="6" t="str">
        <f t="shared" si="0"/>
        <v>X</v>
      </c>
      <c r="R3" s="6" t="str">
        <f t="shared" si="0"/>
        <v>X</v>
      </c>
      <c r="S3" s="6" t="str">
        <f t="shared" si="0"/>
        <v>X</v>
      </c>
      <c r="T3" s="6" t="str">
        <f t="shared" si="0"/>
        <v>X</v>
      </c>
      <c r="U3" s="6" t="str">
        <f t="shared" si="0"/>
        <v>X</v>
      </c>
      <c r="V3" s="6" t="str">
        <f t="shared" si="0"/>
        <v>X</v>
      </c>
      <c r="W3" s="6" t="str">
        <f t="shared" si="0"/>
        <v>X</v>
      </c>
      <c r="X3" s="6" t="str">
        <f t="shared" si="0"/>
        <v>X</v>
      </c>
      <c r="Y3" s="71" t="str">
        <f t="shared" si="0"/>
        <v>X</v>
      </c>
      <c r="Z3" s="5" t="str">
        <f t="shared" si="0"/>
        <v>X</v>
      </c>
      <c r="AA3" s="6" t="str">
        <f t="shared" si="0"/>
        <v>X</v>
      </c>
      <c r="AB3" s="6" t="str">
        <f t="shared" si="0"/>
        <v>X</v>
      </c>
      <c r="AC3" s="6" t="str">
        <f t="shared" si="0"/>
        <v>X</v>
      </c>
      <c r="AD3" s="6" t="str">
        <f t="shared" si="0"/>
        <v>X</v>
      </c>
      <c r="AE3" s="6" t="str">
        <f t="shared" si="0"/>
        <v>X</v>
      </c>
      <c r="AF3" s="6" t="str">
        <f t="shared" si="0"/>
        <v>X</v>
      </c>
      <c r="AG3" s="6" t="str">
        <f t="shared" si="0"/>
        <v>X</v>
      </c>
      <c r="AH3" s="6" t="str">
        <f t="shared" si="0"/>
        <v>X</v>
      </c>
      <c r="AI3" s="6" t="str">
        <f t="shared" si="0"/>
        <v>X</v>
      </c>
      <c r="AJ3" s="6" t="str">
        <f t="shared" si="0"/>
        <v>X</v>
      </c>
      <c r="AK3" s="7" t="str">
        <f t="shared" si="0"/>
        <v>X</v>
      </c>
      <c r="AL3" s="62" t="str">
        <f t="shared" si="0"/>
        <v>X</v>
      </c>
      <c r="AM3" s="6" t="str">
        <f t="shared" si="0"/>
        <v>X</v>
      </c>
      <c r="AN3" s="6" t="str">
        <f t="shared" si="0"/>
        <v>X</v>
      </c>
      <c r="AO3" s="6" t="str">
        <f t="shared" si="0"/>
        <v>X</v>
      </c>
      <c r="AP3" s="6" t="str">
        <f t="shared" si="0"/>
        <v>X</v>
      </c>
      <c r="AQ3" s="6" t="str">
        <f t="shared" si="0"/>
        <v>X</v>
      </c>
      <c r="AR3" s="6">
        <f t="shared" si="0"/>
      </c>
      <c r="AS3" s="6">
        <f t="shared" si="0"/>
      </c>
      <c r="AT3" s="6">
        <f t="shared" si="0"/>
      </c>
      <c r="AU3" s="6">
        <f t="shared" si="0"/>
      </c>
      <c r="AV3" s="6">
        <f t="shared" si="0"/>
      </c>
      <c r="AW3" s="71">
        <f t="shared" si="0"/>
      </c>
      <c r="AX3" s="5">
        <f t="shared" si="0"/>
      </c>
      <c r="AY3" s="6">
        <f t="shared" si="0"/>
      </c>
      <c r="AZ3" s="6">
        <f t="shared" si="0"/>
      </c>
      <c r="BA3" s="6">
        <f t="shared" si="0"/>
      </c>
      <c r="BB3" s="6">
        <f t="shared" si="0"/>
      </c>
      <c r="BC3" s="6">
        <f t="shared" si="0"/>
      </c>
      <c r="BD3" s="6">
        <f t="shared" si="0"/>
      </c>
      <c r="BE3" s="6">
        <f t="shared" si="0"/>
      </c>
      <c r="BF3" s="6">
        <f t="shared" si="0"/>
      </c>
      <c r="BG3" s="6">
        <f t="shared" si="0"/>
      </c>
      <c r="BH3" s="6">
        <f t="shared" si="0"/>
      </c>
      <c r="BI3" s="7">
        <f t="shared" si="0"/>
      </c>
    </row>
    <row r="4" spans="1:61" ht="12.75">
      <c r="A4" s="57" t="s">
        <v>56</v>
      </c>
      <c r="B4" s="67" t="s">
        <v>57</v>
      </c>
      <c r="C4" s="41" t="s">
        <v>57</v>
      </c>
      <c r="D4" s="41" t="s">
        <v>57</v>
      </c>
      <c r="E4" s="41" t="s">
        <v>57</v>
      </c>
      <c r="F4" s="41" t="s">
        <v>57</v>
      </c>
      <c r="G4" s="41" t="s">
        <v>57</v>
      </c>
      <c r="H4" s="41" t="s">
        <v>57</v>
      </c>
      <c r="I4" s="41" t="s">
        <v>57</v>
      </c>
      <c r="J4" s="41" t="s">
        <v>57</v>
      </c>
      <c r="K4" s="41" t="s">
        <v>57</v>
      </c>
      <c r="L4" s="41" t="s">
        <v>57</v>
      </c>
      <c r="M4" s="42" t="s">
        <v>57</v>
      </c>
      <c r="N4" s="63" t="s">
        <v>57</v>
      </c>
      <c r="O4" s="41" t="s">
        <v>57</v>
      </c>
      <c r="P4" s="41" t="s">
        <v>57</v>
      </c>
      <c r="Q4" s="41" t="s">
        <v>57</v>
      </c>
      <c r="R4" s="41" t="s">
        <v>57</v>
      </c>
      <c r="S4" s="41" t="s">
        <v>57</v>
      </c>
      <c r="T4" s="41" t="s">
        <v>57</v>
      </c>
      <c r="U4" s="41" t="s">
        <v>57</v>
      </c>
      <c r="V4" s="41" t="s">
        <v>57</v>
      </c>
      <c r="W4" s="41" t="s">
        <v>57</v>
      </c>
      <c r="X4" s="41" t="s">
        <v>57</v>
      </c>
      <c r="Y4" s="72" t="s">
        <v>57</v>
      </c>
      <c r="Z4" s="67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2"/>
      <c r="AL4" s="63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72"/>
      <c r="AX4" s="67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2"/>
    </row>
    <row r="5" spans="1:61" ht="12.75">
      <c r="A5" s="58" t="s">
        <v>58</v>
      </c>
      <c r="B5" s="68"/>
      <c r="C5" s="43"/>
      <c r="D5" s="43"/>
      <c r="E5" s="43" t="s">
        <v>57</v>
      </c>
      <c r="F5" s="43" t="s">
        <v>57</v>
      </c>
      <c r="G5" s="43" t="s">
        <v>57</v>
      </c>
      <c r="H5" s="43" t="s">
        <v>57</v>
      </c>
      <c r="I5" s="43" t="s">
        <v>57</v>
      </c>
      <c r="J5" s="43" t="s">
        <v>57</v>
      </c>
      <c r="K5" s="43"/>
      <c r="L5" s="43"/>
      <c r="M5" s="44"/>
      <c r="N5" s="64"/>
      <c r="O5" s="43"/>
      <c r="P5" s="43"/>
      <c r="Q5" s="43"/>
      <c r="R5" s="43"/>
      <c r="S5" s="43"/>
      <c r="T5" s="43"/>
      <c r="U5" s="43"/>
      <c r="V5" s="43"/>
      <c r="W5" s="43"/>
      <c r="X5" s="43"/>
      <c r="Y5" s="73"/>
      <c r="Z5" s="68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4"/>
      <c r="AL5" s="64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73"/>
      <c r="AX5" s="68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4"/>
    </row>
    <row r="6" spans="1:61" ht="12.75">
      <c r="A6" s="58" t="s">
        <v>59</v>
      </c>
      <c r="B6" s="68"/>
      <c r="C6" s="43"/>
      <c r="D6" s="43"/>
      <c r="E6" s="43"/>
      <c r="F6" s="43"/>
      <c r="G6" s="43"/>
      <c r="H6" s="43"/>
      <c r="I6" s="43"/>
      <c r="J6" s="43"/>
      <c r="K6" s="43" t="s">
        <v>57</v>
      </c>
      <c r="L6" s="43" t="s">
        <v>57</v>
      </c>
      <c r="M6" s="44" t="s">
        <v>57</v>
      </c>
      <c r="N6" s="64" t="s">
        <v>57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73"/>
      <c r="Z6" s="68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/>
      <c r="AL6" s="64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73"/>
      <c r="AX6" s="68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4"/>
    </row>
    <row r="7" spans="1:61" ht="12.75">
      <c r="A7" s="58" t="s">
        <v>60</v>
      </c>
      <c r="B7" s="68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64" t="s">
        <v>57</v>
      </c>
      <c r="O7" s="43" t="s">
        <v>57</v>
      </c>
      <c r="P7" s="43" t="s">
        <v>57</v>
      </c>
      <c r="Q7" s="43" t="s">
        <v>57</v>
      </c>
      <c r="R7" s="43" t="s">
        <v>57</v>
      </c>
      <c r="S7" s="43" t="s">
        <v>57</v>
      </c>
      <c r="T7" s="43" t="s">
        <v>57</v>
      </c>
      <c r="U7" s="43" t="s">
        <v>57</v>
      </c>
      <c r="V7" s="43" t="s">
        <v>57</v>
      </c>
      <c r="W7" s="43" t="s">
        <v>57</v>
      </c>
      <c r="X7" s="43" t="s">
        <v>57</v>
      </c>
      <c r="Y7" s="73" t="s">
        <v>57</v>
      </c>
      <c r="Z7" s="68" t="s">
        <v>57</v>
      </c>
      <c r="AA7" s="43" t="s">
        <v>57</v>
      </c>
      <c r="AB7" s="43" t="s">
        <v>57</v>
      </c>
      <c r="AC7" s="43" t="s">
        <v>57</v>
      </c>
      <c r="AD7" s="43" t="s">
        <v>57</v>
      </c>
      <c r="AE7" s="43" t="s">
        <v>57</v>
      </c>
      <c r="AF7" s="43"/>
      <c r="AG7" s="43"/>
      <c r="AH7" s="43"/>
      <c r="AI7" s="43"/>
      <c r="AJ7" s="43"/>
      <c r="AK7" s="44"/>
      <c r="AL7" s="64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73"/>
      <c r="AX7" s="68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4"/>
    </row>
    <row r="8" spans="1:61" ht="12.75">
      <c r="A8" s="58" t="s">
        <v>61</v>
      </c>
      <c r="B8" s="68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64"/>
      <c r="O8" s="43"/>
      <c r="P8" s="43" t="s">
        <v>57</v>
      </c>
      <c r="Q8" s="43"/>
      <c r="R8" s="43"/>
      <c r="S8" s="43"/>
      <c r="T8" s="43"/>
      <c r="U8" s="43"/>
      <c r="V8" s="43"/>
      <c r="W8" s="43"/>
      <c r="X8" s="43"/>
      <c r="Y8" s="73"/>
      <c r="Z8" s="68"/>
      <c r="AA8" s="43"/>
      <c r="AB8" s="43"/>
      <c r="AC8" s="43" t="s">
        <v>57</v>
      </c>
      <c r="AD8" s="43"/>
      <c r="AE8" s="43"/>
      <c r="AF8" s="43"/>
      <c r="AG8" s="43"/>
      <c r="AH8" s="43"/>
      <c r="AI8" s="43"/>
      <c r="AJ8" s="43"/>
      <c r="AK8" s="44"/>
      <c r="AL8" s="64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73"/>
      <c r="AX8" s="68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4"/>
    </row>
    <row r="9" spans="1:61" ht="12.75">
      <c r="A9" s="58" t="s">
        <v>62</v>
      </c>
      <c r="B9" s="68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64"/>
      <c r="O9" s="43"/>
      <c r="P9" s="43" t="s">
        <v>57</v>
      </c>
      <c r="Q9" s="43" t="s">
        <v>57</v>
      </c>
      <c r="R9" s="43" t="s">
        <v>57</v>
      </c>
      <c r="S9" s="43" t="s">
        <v>57</v>
      </c>
      <c r="T9" s="43" t="s">
        <v>57</v>
      </c>
      <c r="U9" s="43" t="s">
        <v>57</v>
      </c>
      <c r="V9" s="43" t="s">
        <v>57</v>
      </c>
      <c r="W9" s="43" t="s">
        <v>57</v>
      </c>
      <c r="X9" s="43" t="s">
        <v>57</v>
      </c>
      <c r="Y9" s="73" t="s">
        <v>57</v>
      </c>
      <c r="Z9" s="68" t="s">
        <v>57</v>
      </c>
      <c r="AA9" s="43" t="s">
        <v>57</v>
      </c>
      <c r="AB9" s="43" t="s">
        <v>57</v>
      </c>
      <c r="AC9" s="43" t="s">
        <v>57</v>
      </c>
      <c r="AD9" s="43" t="s">
        <v>57</v>
      </c>
      <c r="AE9" s="43" t="s">
        <v>57</v>
      </c>
      <c r="AF9" s="43"/>
      <c r="AG9" s="43"/>
      <c r="AH9" s="43"/>
      <c r="AI9" s="43"/>
      <c r="AJ9" s="43"/>
      <c r="AK9" s="44"/>
      <c r="AL9" s="64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73"/>
      <c r="AX9" s="68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4"/>
    </row>
    <row r="10" spans="1:61" ht="12.75">
      <c r="A10" s="58" t="s">
        <v>63</v>
      </c>
      <c r="B10" s="68"/>
      <c r="C10" s="43"/>
      <c r="D10" s="43" t="s">
        <v>57</v>
      </c>
      <c r="E10" s="43" t="s">
        <v>57</v>
      </c>
      <c r="F10" s="43" t="s">
        <v>57</v>
      </c>
      <c r="G10" s="43" t="s">
        <v>57</v>
      </c>
      <c r="H10" s="43" t="s">
        <v>57</v>
      </c>
      <c r="I10" s="43" t="s">
        <v>57</v>
      </c>
      <c r="J10" s="43" t="s">
        <v>57</v>
      </c>
      <c r="K10" s="43" t="s">
        <v>57</v>
      </c>
      <c r="L10" s="43" t="s">
        <v>57</v>
      </c>
      <c r="M10" s="44" t="s">
        <v>57</v>
      </c>
      <c r="N10" s="64" t="s">
        <v>57</v>
      </c>
      <c r="O10" s="43" t="s">
        <v>57</v>
      </c>
      <c r="P10" s="43" t="s">
        <v>57</v>
      </c>
      <c r="Q10" s="43" t="s">
        <v>57</v>
      </c>
      <c r="R10" s="43" t="s">
        <v>57</v>
      </c>
      <c r="S10" s="43" t="s">
        <v>57</v>
      </c>
      <c r="T10" s="43" t="s">
        <v>57</v>
      </c>
      <c r="U10" s="43" t="s">
        <v>57</v>
      </c>
      <c r="V10" s="43" t="s">
        <v>57</v>
      </c>
      <c r="W10" s="43" t="s">
        <v>57</v>
      </c>
      <c r="X10" s="43" t="s">
        <v>57</v>
      </c>
      <c r="Y10" s="73" t="s">
        <v>57</v>
      </c>
      <c r="Z10" s="68" t="s">
        <v>57</v>
      </c>
      <c r="AA10" s="43" t="s">
        <v>57</v>
      </c>
      <c r="AB10" s="43" t="s">
        <v>57</v>
      </c>
      <c r="AC10" s="43" t="s">
        <v>57</v>
      </c>
      <c r="AD10" s="43" t="s">
        <v>57</v>
      </c>
      <c r="AE10" s="43" t="s">
        <v>57</v>
      </c>
      <c r="AF10" s="43" t="s">
        <v>57</v>
      </c>
      <c r="AG10" s="43" t="s">
        <v>57</v>
      </c>
      <c r="AH10" s="43" t="s">
        <v>57</v>
      </c>
      <c r="AI10" s="43" t="s">
        <v>57</v>
      </c>
      <c r="AJ10" s="43" t="s">
        <v>57</v>
      </c>
      <c r="AK10" s="44" t="s">
        <v>57</v>
      </c>
      <c r="AL10" s="64" t="s">
        <v>57</v>
      </c>
      <c r="AM10" s="43" t="s">
        <v>57</v>
      </c>
      <c r="AN10" s="43" t="s">
        <v>57</v>
      </c>
      <c r="AO10" s="43"/>
      <c r="AP10" s="43"/>
      <c r="AQ10" s="43"/>
      <c r="AR10" s="43"/>
      <c r="AS10" s="43"/>
      <c r="AT10" s="43"/>
      <c r="AU10" s="43"/>
      <c r="AV10" s="43"/>
      <c r="AW10" s="73"/>
      <c r="AX10" s="68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4"/>
    </row>
    <row r="11" spans="1:61" ht="12.75">
      <c r="A11" s="58" t="s">
        <v>64</v>
      </c>
      <c r="B11" s="68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6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73"/>
      <c r="Z11" s="68"/>
      <c r="AA11" s="43"/>
      <c r="AB11" s="43"/>
      <c r="AC11" s="43"/>
      <c r="AD11" s="43"/>
      <c r="AE11" s="43"/>
      <c r="AF11" s="43"/>
      <c r="AG11" s="43"/>
      <c r="AH11" s="43" t="s">
        <v>57</v>
      </c>
      <c r="AI11" s="43"/>
      <c r="AJ11" s="43"/>
      <c r="AK11" s="44"/>
      <c r="AL11" s="64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73"/>
      <c r="AX11" s="68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4"/>
    </row>
    <row r="12" spans="1:61" ht="12.75">
      <c r="A12" s="58" t="s">
        <v>65</v>
      </c>
      <c r="B12" s="68"/>
      <c r="C12" s="43"/>
      <c r="D12" s="43"/>
      <c r="E12" s="43"/>
      <c r="F12" s="43"/>
      <c r="G12" s="43" t="s">
        <v>57</v>
      </c>
      <c r="H12" s="43" t="s">
        <v>57</v>
      </c>
      <c r="I12" s="43" t="s">
        <v>57</v>
      </c>
      <c r="J12" s="43" t="s">
        <v>57</v>
      </c>
      <c r="K12" s="43" t="s">
        <v>57</v>
      </c>
      <c r="L12" s="43" t="s">
        <v>57</v>
      </c>
      <c r="M12" s="44" t="s">
        <v>57</v>
      </c>
      <c r="N12" s="64" t="s">
        <v>57</v>
      </c>
      <c r="O12" s="43" t="s">
        <v>57</v>
      </c>
      <c r="P12" s="43" t="s">
        <v>57</v>
      </c>
      <c r="Q12" s="43" t="s">
        <v>57</v>
      </c>
      <c r="R12" s="43" t="s">
        <v>57</v>
      </c>
      <c r="S12" s="43" t="s">
        <v>57</v>
      </c>
      <c r="T12" s="43" t="s">
        <v>57</v>
      </c>
      <c r="U12" s="43" t="s">
        <v>57</v>
      </c>
      <c r="V12" s="43" t="s">
        <v>57</v>
      </c>
      <c r="W12" s="43" t="s">
        <v>57</v>
      </c>
      <c r="X12" s="43" t="s">
        <v>57</v>
      </c>
      <c r="Y12" s="73" t="s">
        <v>57</v>
      </c>
      <c r="Z12" s="68" t="s">
        <v>57</v>
      </c>
      <c r="AA12" s="43" t="s">
        <v>57</v>
      </c>
      <c r="AB12" s="43" t="s">
        <v>57</v>
      </c>
      <c r="AC12" s="43" t="s">
        <v>57</v>
      </c>
      <c r="AD12" s="43" t="s">
        <v>57</v>
      </c>
      <c r="AE12" s="43" t="s">
        <v>57</v>
      </c>
      <c r="AF12" s="43" t="s">
        <v>57</v>
      </c>
      <c r="AG12" s="43" t="s">
        <v>57</v>
      </c>
      <c r="AH12" s="43" t="s">
        <v>57</v>
      </c>
      <c r="AI12" s="43" t="s">
        <v>57</v>
      </c>
      <c r="AJ12" s="43" t="s">
        <v>57</v>
      </c>
      <c r="AK12" s="44" t="s">
        <v>57</v>
      </c>
      <c r="AL12" s="64" t="s">
        <v>57</v>
      </c>
      <c r="AM12" s="43" t="s">
        <v>57</v>
      </c>
      <c r="AN12" s="43" t="s">
        <v>57</v>
      </c>
      <c r="AO12" s="43" t="s">
        <v>57</v>
      </c>
      <c r="AP12" s="43" t="s">
        <v>57</v>
      </c>
      <c r="AQ12" s="43" t="s">
        <v>57</v>
      </c>
      <c r="AR12" s="43"/>
      <c r="AS12" s="43"/>
      <c r="AT12" s="43"/>
      <c r="AU12" s="43"/>
      <c r="AV12" s="43"/>
      <c r="AW12" s="73"/>
      <c r="AX12" s="68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4"/>
    </row>
    <row r="13" spans="1:61" ht="13.5" thickBot="1">
      <c r="A13" s="104" t="s">
        <v>66</v>
      </c>
      <c r="B13" s="69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6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74"/>
      <c r="Z13" s="69"/>
      <c r="AA13" s="45"/>
      <c r="AB13" s="45"/>
      <c r="AC13" s="45" t="s">
        <v>57</v>
      </c>
      <c r="AD13" s="45"/>
      <c r="AE13" s="45"/>
      <c r="AF13" s="45"/>
      <c r="AG13" s="45"/>
      <c r="AH13" s="45"/>
      <c r="AI13" s="45"/>
      <c r="AJ13" s="45"/>
      <c r="AK13" s="46"/>
      <c r="AL13" s="6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74"/>
      <c r="AX13" s="68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4"/>
    </row>
    <row r="14" spans="1:61" ht="12.75">
      <c r="A14" s="58" t="s">
        <v>20</v>
      </c>
      <c r="B14" s="6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64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73"/>
      <c r="Z14" s="68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  <c r="AL14" s="64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73"/>
      <c r="AX14" s="68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4"/>
    </row>
    <row r="15" spans="1:61" ht="12.75">
      <c r="A15" s="58" t="s">
        <v>21</v>
      </c>
      <c r="B15" s="6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64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73"/>
      <c r="Z15" s="6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  <c r="AL15" s="64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73"/>
      <c r="AX15" s="68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4"/>
    </row>
    <row r="16" spans="1:61" ht="12.75">
      <c r="A16" s="58" t="s">
        <v>22</v>
      </c>
      <c r="B16" s="6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64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73"/>
      <c r="Z16" s="68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4"/>
      <c r="AL16" s="64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73"/>
      <c r="AX16" s="68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</row>
    <row r="17" spans="1:61" ht="12.75">
      <c r="A17" s="58" t="s">
        <v>23</v>
      </c>
      <c r="B17" s="6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64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73"/>
      <c r="Z17" s="6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4"/>
      <c r="AL17" s="64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73"/>
      <c r="AX17" s="68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</row>
    <row r="18" spans="1:61" ht="12.75">
      <c r="A18" s="58" t="s">
        <v>24</v>
      </c>
      <c r="B18" s="68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64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73"/>
      <c r="Z18" s="68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4"/>
      <c r="AL18" s="64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73"/>
      <c r="AX18" s="68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4"/>
    </row>
    <row r="19" spans="1:61" ht="12.75">
      <c r="A19" s="58" t="s">
        <v>25</v>
      </c>
      <c r="B19" s="68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64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73"/>
      <c r="Z19" s="68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4"/>
      <c r="AL19" s="64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73"/>
      <c r="AX19" s="68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4"/>
    </row>
    <row r="20" spans="1:61" ht="12.75">
      <c r="A20" s="58" t="s">
        <v>26</v>
      </c>
      <c r="B20" s="6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64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73"/>
      <c r="Z20" s="68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4"/>
      <c r="AL20" s="64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73"/>
      <c r="AX20" s="68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4"/>
    </row>
    <row r="21" spans="1:61" ht="12.75">
      <c r="A21" s="58" t="s">
        <v>27</v>
      </c>
      <c r="B21" s="6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64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3"/>
      <c r="Z21" s="68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64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73"/>
      <c r="AX21" s="68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4"/>
    </row>
    <row r="22" spans="1:61" ht="12.75">
      <c r="A22" s="58" t="s">
        <v>28</v>
      </c>
      <c r="B22" s="68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64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73"/>
      <c r="Z22" s="68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64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73"/>
      <c r="AX22" s="68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4"/>
    </row>
    <row r="23" spans="1:61" ht="12.75">
      <c r="A23" s="58" t="s">
        <v>29</v>
      </c>
      <c r="B23" s="68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64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73"/>
      <c r="Z23" s="68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64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73"/>
      <c r="AX23" s="68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4"/>
    </row>
    <row r="24" spans="1:61" ht="12.75">
      <c r="A24" s="59" t="s">
        <v>30</v>
      </c>
      <c r="B24" s="68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64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73"/>
      <c r="Z24" s="68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  <c r="AL24" s="64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73"/>
      <c r="AX24" s="68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ht="13.5" thickBot="1">
      <c r="A25" s="60" t="s">
        <v>31</v>
      </c>
      <c r="B25" s="6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6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74"/>
      <c r="Z25" s="69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6"/>
      <c r="AL25" s="6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74"/>
      <c r="AX25" s="69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6"/>
    </row>
    <row r="28" ht="13.5" thickBot="1">
      <c r="A28" s="1" t="s">
        <v>44</v>
      </c>
    </row>
    <row r="29" spans="1:62" ht="13.5">
      <c r="A29" s="55" t="s">
        <v>8</v>
      </c>
      <c r="B29" s="179">
        <v>1</v>
      </c>
      <c r="C29" s="180">
        <v>2</v>
      </c>
      <c r="D29" s="180">
        <v>3</v>
      </c>
      <c r="E29" s="180">
        <v>4</v>
      </c>
      <c r="F29" s="180">
        <v>5</v>
      </c>
      <c r="G29" s="180">
        <v>6</v>
      </c>
      <c r="H29" s="180">
        <v>7</v>
      </c>
      <c r="I29" s="180">
        <v>8</v>
      </c>
      <c r="J29" s="180">
        <v>9</v>
      </c>
      <c r="K29" s="180">
        <v>10</v>
      </c>
      <c r="L29" s="180">
        <v>11</v>
      </c>
      <c r="M29" s="181">
        <v>12</v>
      </c>
      <c r="N29" s="182">
        <v>13</v>
      </c>
      <c r="O29" s="180">
        <v>14</v>
      </c>
      <c r="P29" s="180">
        <v>15</v>
      </c>
      <c r="Q29" s="180">
        <v>16</v>
      </c>
      <c r="R29" s="180">
        <v>17</v>
      </c>
      <c r="S29" s="180">
        <v>18</v>
      </c>
      <c r="T29" s="180">
        <v>19</v>
      </c>
      <c r="U29" s="180">
        <v>20</v>
      </c>
      <c r="V29" s="180">
        <v>21</v>
      </c>
      <c r="W29" s="180">
        <v>22</v>
      </c>
      <c r="X29" s="180">
        <v>23</v>
      </c>
      <c r="Y29" s="183">
        <v>24</v>
      </c>
      <c r="Z29" s="179">
        <v>25</v>
      </c>
      <c r="AA29" s="180">
        <v>26</v>
      </c>
      <c r="AB29" s="180">
        <v>27</v>
      </c>
      <c r="AC29" s="180">
        <v>28</v>
      </c>
      <c r="AD29" s="180">
        <v>29</v>
      </c>
      <c r="AE29" s="180">
        <v>30</v>
      </c>
      <c r="AF29" s="180">
        <v>31</v>
      </c>
      <c r="AG29" s="180">
        <v>32</v>
      </c>
      <c r="AH29" s="180">
        <v>33</v>
      </c>
      <c r="AI29" s="180">
        <v>34</v>
      </c>
      <c r="AJ29" s="180">
        <v>35</v>
      </c>
      <c r="AK29" s="181">
        <v>36</v>
      </c>
      <c r="AL29" s="182">
        <v>37</v>
      </c>
      <c r="AM29" s="180">
        <v>38</v>
      </c>
      <c r="AN29" s="180">
        <v>39</v>
      </c>
      <c r="AO29" s="180">
        <v>40</v>
      </c>
      <c r="AP29" s="180">
        <v>41</v>
      </c>
      <c r="AQ29" s="180">
        <v>42</v>
      </c>
      <c r="AR29" s="180">
        <v>43</v>
      </c>
      <c r="AS29" s="180">
        <v>44</v>
      </c>
      <c r="AT29" s="180">
        <v>45</v>
      </c>
      <c r="AU29" s="180">
        <v>46</v>
      </c>
      <c r="AV29" s="180">
        <v>47</v>
      </c>
      <c r="AW29" s="183">
        <v>48</v>
      </c>
      <c r="AX29" s="179">
        <v>49</v>
      </c>
      <c r="AY29" s="180">
        <v>50</v>
      </c>
      <c r="AZ29" s="180">
        <v>51</v>
      </c>
      <c r="BA29" s="180">
        <v>52</v>
      </c>
      <c r="BB29" s="180">
        <v>53</v>
      </c>
      <c r="BC29" s="180">
        <v>54</v>
      </c>
      <c r="BD29" s="180">
        <v>55</v>
      </c>
      <c r="BE29" s="180">
        <v>56</v>
      </c>
      <c r="BF29" s="180">
        <v>57</v>
      </c>
      <c r="BG29" s="180">
        <v>58</v>
      </c>
      <c r="BH29" s="180">
        <v>59</v>
      </c>
      <c r="BI29" s="181">
        <v>60</v>
      </c>
      <c r="BJ29" s="181" t="s">
        <v>32</v>
      </c>
    </row>
    <row r="30" spans="1:62" ht="14.25" thickBot="1">
      <c r="A30" s="56" t="s">
        <v>46</v>
      </c>
      <c r="B30" s="184">
        <f aca="true" t="shared" si="1" ref="B30:AG30">SUM(B31:B37)</f>
        <v>1200</v>
      </c>
      <c r="C30" s="185">
        <f t="shared" si="1"/>
        <v>104.64</v>
      </c>
      <c r="D30" s="185">
        <f t="shared" si="1"/>
        <v>164.64</v>
      </c>
      <c r="E30" s="185">
        <f t="shared" si="1"/>
        <v>104.64</v>
      </c>
      <c r="F30" s="185">
        <f t="shared" si="1"/>
        <v>164.64</v>
      </c>
      <c r="G30" s="185">
        <f t="shared" si="1"/>
        <v>6560.64</v>
      </c>
      <c r="H30" s="185">
        <f t="shared" si="1"/>
        <v>10586.64</v>
      </c>
      <c r="I30" s="185">
        <f t="shared" si="1"/>
        <v>104.64</v>
      </c>
      <c r="J30" s="185">
        <f t="shared" si="1"/>
        <v>1244.64</v>
      </c>
      <c r="K30" s="185">
        <f t="shared" si="1"/>
        <v>224.64</v>
      </c>
      <c r="L30" s="185">
        <f t="shared" si="1"/>
        <v>164.64</v>
      </c>
      <c r="M30" s="186">
        <f t="shared" si="1"/>
        <v>164.64</v>
      </c>
      <c r="N30" s="187">
        <f t="shared" si="1"/>
        <v>9500.64</v>
      </c>
      <c r="O30" s="185">
        <f t="shared" si="1"/>
        <v>8574.64</v>
      </c>
      <c r="P30" s="185">
        <f t="shared" si="1"/>
        <v>28327.24</v>
      </c>
      <c r="Q30" s="185">
        <f t="shared" si="1"/>
        <v>224.64</v>
      </c>
      <c r="R30" s="185">
        <f t="shared" si="1"/>
        <v>164.64</v>
      </c>
      <c r="S30" s="185">
        <f t="shared" si="1"/>
        <v>224.64</v>
      </c>
      <c r="T30" s="185">
        <f t="shared" si="1"/>
        <v>779.04</v>
      </c>
      <c r="U30" s="185">
        <f t="shared" si="1"/>
        <v>104.64</v>
      </c>
      <c r="V30" s="185">
        <f t="shared" si="1"/>
        <v>164.64</v>
      </c>
      <c r="W30" s="185">
        <f t="shared" si="1"/>
        <v>411.03999999999996</v>
      </c>
      <c r="X30" s="185">
        <f t="shared" si="1"/>
        <v>104.64</v>
      </c>
      <c r="Y30" s="188">
        <f t="shared" si="1"/>
        <v>164.64</v>
      </c>
      <c r="Z30" s="189">
        <f t="shared" si="1"/>
        <v>411.03999999999996</v>
      </c>
      <c r="AA30" s="185">
        <f t="shared" si="1"/>
        <v>104.64</v>
      </c>
      <c r="AB30" s="185">
        <f t="shared" si="1"/>
        <v>164.64</v>
      </c>
      <c r="AC30" s="185">
        <f t="shared" si="1"/>
        <v>28267.24</v>
      </c>
      <c r="AD30" s="185">
        <f t="shared" si="1"/>
        <v>164.64</v>
      </c>
      <c r="AE30" s="185">
        <f t="shared" si="1"/>
        <v>959.04</v>
      </c>
      <c r="AF30" s="185">
        <f t="shared" si="1"/>
        <v>164.64</v>
      </c>
      <c r="AG30" s="185">
        <f t="shared" si="1"/>
        <v>104.64</v>
      </c>
      <c r="AH30" s="185">
        <f aca="true" t="shared" si="2" ref="AH30:BJ30">SUM(AH31:AH37)</f>
        <v>22548.239999999998</v>
      </c>
      <c r="AI30" s="185">
        <f t="shared" si="2"/>
        <v>104.64</v>
      </c>
      <c r="AJ30" s="185">
        <f t="shared" si="2"/>
        <v>164.64</v>
      </c>
      <c r="AK30" s="186">
        <f t="shared" si="2"/>
        <v>44.64</v>
      </c>
      <c r="AL30" s="187">
        <f t="shared" si="2"/>
        <v>104.64</v>
      </c>
      <c r="AM30" s="185">
        <f t="shared" si="2"/>
        <v>104.64</v>
      </c>
      <c r="AN30" s="185">
        <f t="shared" si="2"/>
        <v>35104.64</v>
      </c>
      <c r="AO30" s="185">
        <f t="shared" si="2"/>
        <v>44.64</v>
      </c>
      <c r="AP30" s="185">
        <f t="shared" si="2"/>
        <v>104.64</v>
      </c>
      <c r="AQ30" s="185">
        <f t="shared" si="2"/>
        <v>60</v>
      </c>
      <c r="AR30" s="185">
        <f t="shared" si="2"/>
        <v>0</v>
      </c>
      <c r="AS30" s="185">
        <f t="shared" si="2"/>
        <v>0</v>
      </c>
      <c r="AT30" s="185">
        <f t="shared" si="2"/>
        <v>0</v>
      </c>
      <c r="AU30" s="185">
        <f t="shared" si="2"/>
        <v>0</v>
      </c>
      <c r="AV30" s="185">
        <f t="shared" si="2"/>
        <v>0</v>
      </c>
      <c r="AW30" s="188">
        <f t="shared" si="2"/>
        <v>0</v>
      </c>
      <c r="AX30" s="189">
        <f t="shared" si="2"/>
        <v>0</v>
      </c>
      <c r="AY30" s="185">
        <f t="shared" si="2"/>
        <v>0</v>
      </c>
      <c r="AZ30" s="185">
        <f t="shared" si="2"/>
        <v>0</v>
      </c>
      <c r="BA30" s="185">
        <f t="shared" si="2"/>
        <v>0</v>
      </c>
      <c r="BB30" s="185">
        <f t="shared" si="2"/>
        <v>0</v>
      </c>
      <c r="BC30" s="185">
        <f t="shared" si="2"/>
        <v>0</v>
      </c>
      <c r="BD30" s="185">
        <f t="shared" si="2"/>
        <v>0</v>
      </c>
      <c r="BE30" s="185">
        <f t="shared" si="2"/>
        <v>0</v>
      </c>
      <c r="BF30" s="185">
        <f t="shared" si="2"/>
        <v>0</v>
      </c>
      <c r="BG30" s="185">
        <f t="shared" si="2"/>
        <v>0</v>
      </c>
      <c r="BH30" s="185">
        <f t="shared" si="2"/>
        <v>0</v>
      </c>
      <c r="BI30" s="186">
        <f t="shared" si="2"/>
        <v>0</v>
      </c>
      <c r="BJ30" s="206">
        <f t="shared" si="2"/>
        <v>158260</v>
      </c>
    </row>
    <row r="31" spans="1:62" ht="13.5">
      <c r="A31" s="75" t="s">
        <v>37</v>
      </c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93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4"/>
      <c r="Z31" s="190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2"/>
      <c r="AL31" s="193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4"/>
      <c r="AX31" s="190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4"/>
      <c r="BJ31" s="207">
        <f>SUM(B31:BI31)</f>
        <v>0</v>
      </c>
    </row>
    <row r="32" spans="1:62" ht="13.5">
      <c r="A32" s="58" t="s">
        <v>38</v>
      </c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8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200"/>
      <c r="Z32" s="196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8"/>
      <c r="AL32" s="199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200"/>
      <c r="AX32" s="196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200"/>
      <c r="BJ32" s="208">
        <f aca="true" t="shared" si="3" ref="BJ32:BJ37">SUM(B32:BI32)</f>
        <v>0</v>
      </c>
    </row>
    <row r="33" spans="1:62" ht="13.5">
      <c r="A33" s="58" t="s">
        <v>39</v>
      </c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8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200"/>
      <c r="Z33" s="196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8"/>
      <c r="AL33" s="199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200"/>
      <c r="AX33" s="196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200"/>
      <c r="BJ33" s="208">
        <f t="shared" si="3"/>
        <v>0</v>
      </c>
    </row>
    <row r="34" spans="1:62" ht="13.5">
      <c r="A34" s="58" t="s">
        <v>40</v>
      </c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8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200"/>
      <c r="Z34" s="196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9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200"/>
      <c r="AX34" s="196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200"/>
      <c r="BJ34" s="208">
        <f t="shared" si="3"/>
        <v>0</v>
      </c>
    </row>
    <row r="35" spans="1:62" ht="13.5">
      <c r="A35" s="58" t="s">
        <v>41</v>
      </c>
      <c r="B35" s="196">
        <f>1200</f>
        <v>1200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8"/>
      <c r="N35" s="199"/>
      <c r="O35" s="197"/>
      <c r="P35" s="197">
        <v>246.4</v>
      </c>
      <c r="Q35" s="197"/>
      <c r="R35" s="197"/>
      <c r="S35" s="197"/>
      <c r="T35" s="197">
        <v>246.4</v>
      </c>
      <c r="U35" s="197"/>
      <c r="V35" s="197"/>
      <c r="W35" s="197">
        <v>246.4</v>
      </c>
      <c r="X35" s="197"/>
      <c r="Y35" s="200"/>
      <c r="Z35" s="196">
        <v>246.4</v>
      </c>
      <c r="AA35" s="197"/>
      <c r="AB35" s="197"/>
      <c r="AC35" s="197">
        <v>246.4</v>
      </c>
      <c r="AD35" s="197"/>
      <c r="AE35" s="197">
        <v>246.4</v>
      </c>
      <c r="AF35" s="197"/>
      <c r="AG35" s="197"/>
      <c r="AH35" s="197"/>
      <c r="AI35" s="197"/>
      <c r="AJ35" s="197"/>
      <c r="AK35" s="198"/>
      <c r="AL35" s="199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200"/>
      <c r="AX35" s="196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200"/>
      <c r="BJ35" s="208">
        <f t="shared" si="3"/>
        <v>2678.4000000000005</v>
      </c>
    </row>
    <row r="36" spans="1:62" ht="13.5">
      <c r="A36" s="58" t="s">
        <v>42</v>
      </c>
      <c r="B36" s="196"/>
      <c r="C36" s="197">
        <v>60</v>
      </c>
      <c r="D36" s="197">
        <v>120</v>
      </c>
      <c r="E36" s="197">
        <v>60</v>
      </c>
      <c r="F36" s="197">
        <v>120</v>
      </c>
      <c r="G36" s="197">
        <f>60+5856+600</f>
        <v>6516</v>
      </c>
      <c r="H36" s="197">
        <f>120+10422</f>
        <v>10542</v>
      </c>
      <c r="I36" s="197">
        <v>60</v>
      </c>
      <c r="J36" s="197">
        <f>1200</f>
        <v>1200</v>
      </c>
      <c r="K36" s="197">
        <f>60+120</f>
        <v>180</v>
      </c>
      <c r="L36" s="197">
        <v>120</v>
      </c>
      <c r="M36" s="198">
        <v>120</v>
      </c>
      <c r="N36" s="199">
        <f>3000+5856+600</f>
        <v>9456</v>
      </c>
      <c r="O36" s="197">
        <f>8350+60+120</f>
        <v>8530</v>
      </c>
      <c r="P36" s="197">
        <f>21796.2+6120+120</f>
        <v>28036.2</v>
      </c>
      <c r="Q36" s="197">
        <f>60+120</f>
        <v>180</v>
      </c>
      <c r="R36" s="197">
        <v>120</v>
      </c>
      <c r="S36" s="197">
        <f>60+120</f>
        <v>180</v>
      </c>
      <c r="T36" s="197">
        <f>488</f>
        <v>488</v>
      </c>
      <c r="U36" s="197">
        <v>60</v>
      </c>
      <c r="V36" s="197">
        <v>120</v>
      </c>
      <c r="W36" s="197">
        <v>120</v>
      </c>
      <c r="X36" s="197">
        <v>60</v>
      </c>
      <c r="Y36" s="200">
        <v>120</v>
      </c>
      <c r="Z36" s="196">
        <v>120</v>
      </c>
      <c r="AA36" s="197">
        <f>60</f>
        <v>60</v>
      </c>
      <c r="AB36" s="197">
        <v>120</v>
      </c>
      <c r="AC36" s="197">
        <f>60+21796.2+6120</f>
        <v>27976.2</v>
      </c>
      <c r="AD36" s="197">
        <v>120</v>
      </c>
      <c r="AE36" s="197">
        <f>60+488+120</f>
        <v>668</v>
      </c>
      <c r="AF36" s="197">
        <v>120</v>
      </c>
      <c r="AG36" s="197">
        <v>60</v>
      </c>
      <c r="AH36" s="197">
        <f>11520+10398+585.6</f>
        <v>22503.6</v>
      </c>
      <c r="AI36" s="197">
        <v>60</v>
      </c>
      <c r="AJ36" s="197">
        <v>120</v>
      </c>
      <c r="AK36" s="198"/>
      <c r="AL36" s="199">
        <v>60</v>
      </c>
      <c r="AM36" s="197">
        <v>60</v>
      </c>
      <c r="AN36" s="197">
        <f>60+35000</f>
        <v>35060</v>
      </c>
      <c r="AO36" s="197"/>
      <c r="AP36" s="197">
        <v>60</v>
      </c>
      <c r="AQ36" s="197">
        <v>60</v>
      </c>
      <c r="AR36" s="197"/>
      <c r="AS36" s="197"/>
      <c r="AT36" s="197"/>
      <c r="AU36" s="197"/>
      <c r="AV36" s="197"/>
      <c r="AW36" s="200"/>
      <c r="AX36" s="196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200"/>
      <c r="BJ36" s="208">
        <f t="shared" si="3"/>
        <v>153796</v>
      </c>
    </row>
    <row r="37" spans="1:62" ht="14.25" thickBot="1">
      <c r="A37" s="104" t="s">
        <v>43</v>
      </c>
      <c r="B37" s="202"/>
      <c r="C37" s="202">
        <v>44.64</v>
      </c>
      <c r="D37" s="202">
        <v>44.64</v>
      </c>
      <c r="E37" s="202">
        <v>44.64</v>
      </c>
      <c r="F37" s="202">
        <v>44.64</v>
      </c>
      <c r="G37" s="202">
        <v>44.64</v>
      </c>
      <c r="H37" s="202">
        <v>44.64</v>
      </c>
      <c r="I37" s="202">
        <v>44.64</v>
      </c>
      <c r="J37" s="202">
        <v>44.64</v>
      </c>
      <c r="K37" s="202">
        <v>44.64</v>
      </c>
      <c r="L37" s="202">
        <v>44.64</v>
      </c>
      <c r="M37" s="202">
        <v>44.64</v>
      </c>
      <c r="N37" s="202">
        <v>44.64</v>
      </c>
      <c r="O37" s="202">
        <v>44.64</v>
      </c>
      <c r="P37" s="202">
        <v>44.64</v>
      </c>
      <c r="Q37" s="202">
        <v>44.64</v>
      </c>
      <c r="R37" s="202">
        <v>44.64</v>
      </c>
      <c r="S37" s="202">
        <v>44.64</v>
      </c>
      <c r="T37" s="202">
        <v>44.64</v>
      </c>
      <c r="U37" s="202">
        <v>44.64</v>
      </c>
      <c r="V37" s="202">
        <v>44.64</v>
      </c>
      <c r="W37" s="202">
        <v>44.64</v>
      </c>
      <c r="X37" s="202">
        <v>44.64</v>
      </c>
      <c r="Y37" s="202">
        <v>44.64</v>
      </c>
      <c r="Z37" s="202">
        <v>44.64</v>
      </c>
      <c r="AA37" s="202">
        <v>44.64</v>
      </c>
      <c r="AB37" s="202">
        <v>44.64</v>
      </c>
      <c r="AC37" s="202">
        <v>44.64</v>
      </c>
      <c r="AD37" s="202">
        <v>44.64</v>
      </c>
      <c r="AE37" s="202">
        <v>44.64</v>
      </c>
      <c r="AF37" s="202">
        <v>44.64</v>
      </c>
      <c r="AG37" s="202">
        <v>44.64</v>
      </c>
      <c r="AH37" s="202">
        <v>44.64</v>
      </c>
      <c r="AI37" s="202">
        <v>44.64</v>
      </c>
      <c r="AJ37" s="202">
        <v>44.64</v>
      </c>
      <c r="AK37" s="202">
        <v>44.64</v>
      </c>
      <c r="AL37" s="202">
        <v>44.64</v>
      </c>
      <c r="AM37" s="202">
        <v>44.64</v>
      </c>
      <c r="AN37" s="202">
        <v>44.64</v>
      </c>
      <c r="AO37" s="202">
        <v>44.64</v>
      </c>
      <c r="AP37" s="202">
        <v>44.64</v>
      </c>
      <c r="AQ37" s="202"/>
      <c r="AR37" s="203"/>
      <c r="AS37" s="203"/>
      <c r="AT37" s="203"/>
      <c r="AU37" s="203"/>
      <c r="AV37" s="203"/>
      <c r="AW37" s="204"/>
      <c r="AX37" s="202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4"/>
      <c r="BJ37" s="209">
        <f t="shared" si="3"/>
        <v>1785.6000000000015</v>
      </c>
    </row>
  </sheetData>
  <sheetProtection/>
  <conditionalFormatting sqref="B4:BI25">
    <cfRule type="cellIs" priority="2" dxfId="0" operator="equal" stopIfTrue="1">
      <formula>"X"</formula>
    </cfRule>
  </conditionalFormatting>
  <conditionalFormatting sqref="B4:AW13">
    <cfRule type="cellIs" priority="1" dxfId="0" operator="equal" stopIfTrue="1">
      <formula>"X"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28"/>
  <sheetViews>
    <sheetView view="pageBreakPreview" zoomScale="85" zoomScaleSheetLayoutView="85" zoomScalePageLayoutView="0" workbookViewId="0" topLeftCell="AP1">
      <selection activeCell="BJ4" sqref="BJ4"/>
    </sheetView>
  </sheetViews>
  <sheetFormatPr defaultColWidth="9.140625" defaultRowHeight="12.75"/>
  <cols>
    <col min="1" max="1" width="25.7109375" style="0" customWidth="1"/>
    <col min="62" max="62" width="12.28125" style="0" customWidth="1"/>
  </cols>
  <sheetData>
    <row r="1" spans="1:62" ht="13.5" thickBo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3.5" thickBot="1">
      <c r="A2" s="19" t="s">
        <v>8</v>
      </c>
      <c r="B2" s="53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8">
        <v>32</v>
      </c>
      <c r="AH2" s="8">
        <v>33</v>
      </c>
      <c r="AI2" s="8">
        <v>34</v>
      </c>
      <c r="AJ2" s="8">
        <v>35</v>
      </c>
      <c r="AK2" s="8">
        <v>36</v>
      </c>
      <c r="AL2" s="8">
        <v>37</v>
      </c>
      <c r="AM2" s="8">
        <v>38</v>
      </c>
      <c r="AN2" s="8">
        <v>39</v>
      </c>
      <c r="AO2" s="8">
        <v>40</v>
      </c>
      <c r="AP2" s="8">
        <v>41</v>
      </c>
      <c r="AQ2" s="8">
        <v>42</v>
      </c>
      <c r="AR2" s="8">
        <v>43</v>
      </c>
      <c r="AS2" s="8">
        <v>44</v>
      </c>
      <c r="AT2" s="8">
        <v>45</v>
      </c>
      <c r="AU2" s="8">
        <v>46</v>
      </c>
      <c r="AV2" s="8">
        <v>47</v>
      </c>
      <c r="AW2" s="8">
        <v>48</v>
      </c>
      <c r="AX2" s="8">
        <v>49</v>
      </c>
      <c r="AY2" s="8">
        <v>50</v>
      </c>
      <c r="AZ2" s="8">
        <v>51</v>
      </c>
      <c r="BA2" s="8">
        <v>52</v>
      </c>
      <c r="BB2" s="8">
        <v>53</v>
      </c>
      <c r="BC2" s="8">
        <v>54</v>
      </c>
      <c r="BD2" s="8">
        <v>55</v>
      </c>
      <c r="BE2" s="8">
        <v>56</v>
      </c>
      <c r="BF2" s="8">
        <v>57</v>
      </c>
      <c r="BG2" s="8">
        <v>58</v>
      </c>
      <c r="BH2" s="8">
        <v>59</v>
      </c>
      <c r="BI2" s="8">
        <v>60</v>
      </c>
      <c r="BJ2" s="9" t="s">
        <v>32</v>
      </c>
    </row>
    <row r="3" spans="1:62" ht="12.75">
      <c r="A3" s="20" t="s">
        <v>0</v>
      </c>
      <c r="B3" s="127">
        <f>aktivita1!B30</f>
        <v>1200</v>
      </c>
      <c r="C3" s="128">
        <f>aktivita1!C30</f>
        <v>104.64</v>
      </c>
      <c r="D3" s="128">
        <f>aktivita1!D30</f>
        <v>164.64</v>
      </c>
      <c r="E3" s="128">
        <f>aktivita1!E30</f>
        <v>104.64</v>
      </c>
      <c r="F3" s="128">
        <f>aktivita1!F30</f>
        <v>164.64</v>
      </c>
      <c r="G3" s="128">
        <f>aktivita1!G30</f>
        <v>6560.64</v>
      </c>
      <c r="H3" s="128">
        <f>aktivita1!H30</f>
        <v>10586.64</v>
      </c>
      <c r="I3" s="128">
        <f>aktivita1!I30</f>
        <v>104.64</v>
      </c>
      <c r="J3" s="128">
        <f>aktivita1!J30</f>
        <v>1244.64</v>
      </c>
      <c r="K3" s="128">
        <f>aktivita1!K30</f>
        <v>224.64</v>
      </c>
      <c r="L3" s="128">
        <f>aktivita1!L30</f>
        <v>164.64</v>
      </c>
      <c r="M3" s="128">
        <f>aktivita1!M30</f>
        <v>164.64</v>
      </c>
      <c r="N3" s="128">
        <f>aktivita1!N30</f>
        <v>9500.64</v>
      </c>
      <c r="O3" s="128">
        <f>aktivita1!O30</f>
        <v>8574.64</v>
      </c>
      <c r="P3" s="128">
        <f>aktivita1!P30</f>
        <v>28327.24</v>
      </c>
      <c r="Q3" s="128">
        <f>aktivita1!Q30</f>
        <v>224.64</v>
      </c>
      <c r="R3" s="128">
        <f>aktivita1!R30</f>
        <v>164.64</v>
      </c>
      <c r="S3" s="128">
        <f>aktivita1!S30</f>
        <v>224.64</v>
      </c>
      <c r="T3" s="128">
        <f>aktivita1!T30</f>
        <v>779.04</v>
      </c>
      <c r="U3" s="128">
        <f>aktivita1!U30</f>
        <v>104.64</v>
      </c>
      <c r="V3" s="128">
        <f>aktivita1!V30</f>
        <v>164.64</v>
      </c>
      <c r="W3" s="128">
        <f>aktivita1!W30</f>
        <v>411.03999999999996</v>
      </c>
      <c r="X3" s="128">
        <f>aktivita1!X30</f>
        <v>104.64</v>
      </c>
      <c r="Y3" s="128">
        <f>aktivita1!Y30</f>
        <v>164.64</v>
      </c>
      <c r="Z3" s="128">
        <f>aktivita1!Z30</f>
        <v>411.03999999999996</v>
      </c>
      <c r="AA3" s="128">
        <f>aktivita1!AA30</f>
        <v>104.64</v>
      </c>
      <c r="AB3" s="128">
        <f>aktivita1!AB30</f>
        <v>164.64</v>
      </c>
      <c r="AC3" s="128">
        <f>aktivita1!AC30</f>
        <v>28267.24</v>
      </c>
      <c r="AD3" s="128">
        <f>aktivita1!AD30</f>
        <v>164.64</v>
      </c>
      <c r="AE3" s="128">
        <f>aktivita1!AE30</f>
        <v>959.04</v>
      </c>
      <c r="AF3" s="128">
        <f>aktivita1!AF30</f>
        <v>164.64</v>
      </c>
      <c r="AG3" s="128">
        <f>aktivita1!AG30</f>
        <v>104.64</v>
      </c>
      <c r="AH3" s="128">
        <f>aktivita1!AH30</f>
        <v>22548.239999999998</v>
      </c>
      <c r="AI3" s="128">
        <f>aktivita1!AI30</f>
        <v>104.64</v>
      </c>
      <c r="AJ3" s="128">
        <f>aktivita1!AJ30</f>
        <v>164.64</v>
      </c>
      <c r="AK3" s="128">
        <f>aktivita1!AK30</f>
        <v>44.64</v>
      </c>
      <c r="AL3" s="128">
        <f>aktivita1!AL30</f>
        <v>104.64</v>
      </c>
      <c r="AM3" s="128">
        <f>aktivita1!AM30</f>
        <v>104.64</v>
      </c>
      <c r="AN3" s="128">
        <f>aktivita1!AN30</f>
        <v>35104.64</v>
      </c>
      <c r="AO3" s="128">
        <f>aktivita1!AO30</f>
        <v>44.64</v>
      </c>
      <c r="AP3" s="128">
        <f>aktivita1!AP30</f>
        <v>104.64</v>
      </c>
      <c r="AQ3" s="128">
        <f>aktivita1!AQ30</f>
        <v>60</v>
      </c>
      <c r="AR3" s="128">
        <f>aktivita1!AR30</f>
        <v>0</v>
      </c>
      <c r="AS3" s="128">
        <f>aktivita1!AS30</f>
        <v>0</v>
      </c>
      <c r="AT3" s="128">
        <f>aktivita1!AT30</f>
        <v>0</v>
      </c>
      <c r="AU3" s="128">
        <f>aktivita1!AU30</f>
        <v>0</v>
      </c>
      <c r="AV3" s="128">
        <f>aktivita1!AV30</f>
        <v>0</v>
      </c>
      <c r="AW3" s="128">
        <f>aktivita1!AW30</f>
        <v>0</v>
      </c>
      <c r="AX3" s="128">
        <f>aktivita1!AX30</f>
        <v>0</v>
      </c>
      <c r="AY3" s="128">
        <f>aktivita1!AY30</f>
        <v>0</v>
      </c>
      <c r="AZ3" s="128">
        <f>aktivita1!AZ30</f>
        <v>0</v>
      </c>
      <c r="BA3" s="128">
        <f>aktivita1!BA30</f>
        <v>0</v>
      </c>
      <c r="BB3" s="128">
        <f>aktivita1!BB30</f>
        <v>0</v>
      </c>
      <c r="BC3" s="128">
        <f>aktivita1!BC30</f>
        <v>0</v>
      </c>
      <c r="BD3" s="128">
        <f>aktivita1!BD30</f>
        <v>0</v>
      </c>
      <c r="BE3" s="128">
        <f>aktivita1!BE30</f>
        <v>0</v>
      </c>
      <c r="BF3" s="128">
        <f>aktivita1!BF30</f>
        <v>0</v>
      </c>
      <c r="BG3" s="128">
        <f>aktivita1!BG30</f>
        <v>0</v>
      </c>
      <c r="BH3" s="128">
        <f>aktivita1!BH30</f>
        <v>0</v>
      </c>
      <c r="BI3" s="128">
        <f>aktivita1!BI30</f>
        <v>0</v>
      </c>
      <c r="BJ3" s="129">
        <f aca="true" t="shared" si="0" ref="BJ3:BJ10">SUM(B3:BI3)</f>
        <v>158260</v>
      </c>
    </row>
    <row r="4" spans="1:62" ht="12.75">
      <c r="A4" s="21" t="s">
        <v>1</v>
      </c>
      <c r="B4" s="116">
        <f>aktivita2!B30</f>
        <v>0</v>
      </c>
      <c r="C4" s="113">
        <f>aktivita2!C30</f>
        <v>0</v>
      </c>
      <c r="D4" s="113">
        <f>aktivita2!D30</f>
        <v>23222.09</v>
      </c>
      <c r="E4" s="113">
        <f>aktivita2!E30</f>
        <v>480</v>
      </c>
      <c r="F4" s="113">
        <f>aktivita2!F30</f>
        <v>63696.58</v>
      </c>
      <c r="G4" s="113">
        <f>aktivita2!G30</f>
        <v>100</v>
      </c>
      <c r="H4" s="113">
        <f>aktivita2!H30</f>
        <v>502.09</v>
      </c>
      <c r="I4" s="113">
        <f>aktivita2!I30</f>
        <v>5275</v>
      </c>
      <c r="J4" s="113">
        <f>aktivita2!J30</f>
        <v>0</v>
      </c>
      <c r="K4" s="113">
        <f>aktivita2!K30</f>
        <v>502.09</v>
      </c>
      <c r="L4" s="113">
        <f>aktivita2!L30</f>
        <v>0</v>
      </c>
      <c r="M4" s="113">
        <f>aktivita2!M30</f>
        <v>0</v>
      </c>
      <c r="N4" s="113">
        <f>aktivita2!N30</f>
        <v>0</v>
      </c>
      <c r="O4" s="113">
        <f>aktivita2!O30</f>
        <v>0</v>
      </c>
      <c r="P4" s="113">
        <f>aktivita2!P30</f>
        <v>122.09</v>
      </c>
      <c r="Q4" s="113">
        <f>aktivita2!Q30</f>
        <v>980</v>
      </c>
      <c r="R4" s="113">
        <f>aktivita2!R30</f>
        <v>0</v>
      </c>
      <c r="S4" s="113">
        <f>aktivita2!S30</f>
        <v>0</v>
      </c>
      <c r="T4" s="113">
        <f>aktivita2!T30</f>
        <v>0</v>
      </c>
      <c r="U4" s="113">
        <f>aktivita2!U30</f>
        <v>0</v>
      </c>
      <c r="V4" s="113">
        <f>aktivita2!V30</f>
        <v>0</v>
      </c>
      <c r="W4" s="113">
        <f>aktivita2!W30</f>
        <v>0</v>
      </c>
      <c r="X4" s="113">
        <f>aktivita2!X30</f>
        <v>122.09</v>
      </c>
      <c r="Y4" s="113">
        <f>aktivita2!Y30</f>
        <v>3036.9</v>
      </c>
      <c r="Z4" s="113">
        <f>aktivita2!Z30</f>
        <v>0</v>
      </c>
      <c r="AA4" s="113">
        <f>aktivita2!AA30</f>
        <v>0</v>
      </c>
      <c r="AB4" s="113">
        <f>aktivita2!AB30</f>
        <v>122.09</v>
      </c>
      <c r="AC4" s="113">
        <f>aktivita2!AC30</f>
        <v>268980</v>
      </c>
      <c r="AD4" s="113">
        <f>aktivita2!AD30</f>
        <v>0</v>
      </c>
      <c r="AE4" s="113">
        <f>aktivita2!AE30</f>
        <v>0</v>
      </c>
      <c r="AF4" s="113">
        <f>aktivita2!AF30</f>
        <v>0</v>
      </c>
      <c r="AG4" s="113">
        <f>aktivita2!AG30</f>
        <v>502.09</v>
      </c>
      <c r="AH4" s="113">
        <f>aktivita2!AH30</f>
        <v>2556.9</v>
      </c>
      <c r="AI4" s="113">
        <f>aktivita2!AI30</f>
        <v>0</v>
      </c>
      <c r="AJ4" s="113">
        <f>aktivita2!AJ30</f>
        <v>980</v>
      </c>
      <c r="AK4" s="113">
        <f>aktivita2!AK30</f>
        <v>46170.09</v>
      </c>
      <c r="AL4" s="113">
        <f>aktivita2!AL30</f>
        <v>480</v>
      </c>
      <c r="AM4" s="113">
        <f>aktivita2!AM30</f>
        <v>123.2</v>
      </c>
      <c r="AN4" s="113">
        <f>aktivita2!AN30</f>
        <v>123.2</v>
      </c>
      <c r="AO4" s="113">
        <f>aktivita2!AO30</f>
        <v>0</v>
      </c>
      <c r="AP4" s="113">
        <f>aktivita2!AP30</f>
        <v>122.09</v>
      </c>
      <c r="AQ4" s="113">
        <f>aktivita2!AQ30</f>
        <v>59915</v>
      </c>
      <c r="AR4" s="113">
        <f>aktivita2!AR30</f>
        <v>0</v>
      </c>
      <c r="AS4" s="113">
        <f>aktivita2!AS30</f>
        <v>0</v>
      </c>
      <c r="AT4" s="113">
        <f>aktivita2!AT30</f>
        <v>46522.09</v>
      </c>
      <c r="AU4" s="113">
        <f>aktivita2!AU30</f>
        <v>740</v>
      </c>
      <c r="AV4" s="113">
        <f>aktivita2!AV30</f>
        <v>0</v>
      </c>
      <c r="AW4" s="113">
        <f>aktivita2!AW30</f>
        <v>0</v>
      </c>
      <c r="AX4" s="113">
        <f>aktivita2!AX30</f>
        <v>0</v>
      </c>
      <c r="AY4" s="113">
        <f>aktivita2!AY30</f>
        <v>0</v>
      </c>
      <c r="AZ4" s="113">
        <f>aktivita2!AZ30</f>
        <v>0</v>
      </c>
      <c r="BA4" s="113">
        <f>aktivita2!BA30</f>
        <v>0</v>
      </c>
      <c r="BB4" s="113">
        <f>aktivita2!BB30</f>
        <v>0</v>
      </c>
      <c r="BC4" s="113">
        <f>aktivita2!BC30</f>
        <v>0</v>
      </c>
      <c r="BD4" s="113">
        <f>aktivita2!BD30</f>
        <v>0</v>
      </c>
      <c r="BE4" s="113">
        <f>aktivita2!BE30</f>
        <v>0</v>
      </c>
      <c r="BF4" s="113">
        <f>aktivita2!BF30</f>
        <v>0</v>
      </c>
      <c r="BG4" s="113">
        <f>aktivita2!BG30</f>
        <v>0</v>
      </c>
      <c r="BH4" s="113">
        <f>aktivita2!BH30</f>
        <v>0</v>
      </c>
      <c r="BI4" s="113">
        <f>aktivita2!BI30</f>
        <v>0</v>
      </c>
      <c r="BJ4" s="121">
        <f t="shared" si="0"/>
        <v>525375.68</v>
      </c>
    </row>
    <row r="5" spans="1:62" ht="12.75">
      <c r="A5" s="21" t="s">
        <v>2</v>
      </c>
      <c r="B5" s="116">
        <f>aktivita3!B30</f>
        <v>519.54</v>
      </c>
      <c r="C5" s="113">
        <f>aktivita3!C30</f>
        <v>1647.8967499999999</v>
      </c>
      <c r="D5" s="113">
        <f>aktivita3!D30</f>
        <v>38019.54</v>
      </c>
      <c r="E5" s="113">
        <f>aktivita3!E30</f>
        <v>1719.54</v>
      </c>
      <c r="F5" s="113">
        <f>aktivita3!F30</f>
        <v>519.54</v>
      </c>
      <c r="G5" s="113">
        <f>aktivita3!G30</f>
        <v>70983.17</v>
      </c>
      <c r="H5" s="113">
        <f>aktivita3!H30</f>
        <v>104519.89</v>
      </c>
      <c r="I5" s="113">
        <f>aktivita3!I30</f>
        <v>2192.29</v>
      </c>
      <c r="J5" s="113">
        <f>aktivita3!J30</f>
        <v>2552.29</v>
      </c>
      <c r="K5" s="113">
        <f>aktivita3!K30</f>
        <v>3282.29</v>
      </c>
      <c r="L5" s="113">
        <f>aktivita3!L30</f>
        <v>3253.04</v>
      </c>
      <c r="M5" s="113">
        <f>aktivita3!M30</f>
        <v>2552.29</v>
      </c>
      <c r="N5" s="113">
        <f>aktivita3!N30</f>
        <v>3192.29</v>
      </c>
      <c r="O5" s="113">
        <f>aktivita3!O30</f>
        <v>2192.29</v>
      </c>
      <c r="P5" s="113">
        <f>aktivita3!P30</f>
        <v>2552.29</v>
      </c>
      <c r="Q5" s="113">
        <f>aktivita3!Q30</f>
        <v>3253.04</v>
      </c>
      <c r="R5" s="113">
        <f>aktivita3!R30</f>
        <v>2192.29</v>
      </c>
      <c r="S5" s="113">
        <f>aktivita3!S30</f>
        <v>2192.29</v>
      </c>
      <c r="T5" s="113">
        <f>aktivita3!T30</f>
        <v>2552.29</v>
      </c>
      <c r="U5" s="113">
        <f>aktivita3!U30</f>
        <v>3253.04</v>
      </c>
      <c r="V5" s="113">
        <f>aktivita3!V30</f>
        <v>2192.29</v>
      </c>
      <c r="W5" s="113">
        <f>aktivita3!W30</f>
        <v>3102.29</v>
      </c>
      <c r="X5" s="113">
        <f>aktivita3!X30</f>
        <v>2342.29</v>
      </c>
      <c r="Y5" s="113">
        <f>aktivita3!Y30</f>
        <v>3253.04</v>
      </c>
      <c r="Z5" s="113">
        <f>aktivita3!Z30</f>
        <v>2192.29</v>
      </c>
      <c r="AA5" s="113">
        <f>aktivita3!AA30</f>
        <v>3192.29</v>
      </c>
      <c r="AB5" s="113">
        <f>aktivita3!AB30</f>
        <v>2552.29</v>
      </c>
      <c r="AC5" s="113">
        <f>aktivita3!AC30</f>
        <v>2192.29</v>
      </c>
      <c r="AD5" s="113">
        <f>aktivita3!AD30</f>
        <v>3253.04</v>
      </c>
      <c r="AE5" s="113">
        <f>aktivita3!AE30</f>
        <v>2192.29</v>
      </c>
      <c r="AF5" s="113">
        <f>aktivita3!AF30</f>
        <v>2552.29</v>
      </c>
      <c r="AG5" s="113">
        <f>aktivita3!AG30</f>
        <v>2192.29</v>
      </c>
      <c r="AH5" s="113">
        <f>aktivita3!AH30</f>
        <v>3253.04</v>
      </c>
      <c r="AI5" s="113">
        <f>aktivita3!AI30</f>
        <v>2552.29</v>
      </c>
      <c r="AJ5" s="113">
        <f>aktivita3!AJ30</f>
        <v>2192.29</v>
      </c>
      <c r="AK5" s="113">
        <f>aktivita3!AK30</f>
        <v>15712.29</v>
      </c>
      <c r="AL5" s="113">
        <f>aktivita3!AL30</f>
        <v>3711.7129999999997</v>
      </c>
      <c r="AM5" s="113">
        <f>aktivita3!AM30</f>
        <v>3385.04</v>
      </c>
      <c r="AN5" s="113">
        <f>aktivita3!AN30</f>
        <v>2192.29</v>
      </c>
      <c r="AO5" s="113">
        <f>aktivita3!AO30</f>
        <v>2552.29</v>
      </c>
      <c r="AP5" s="113">
        <f>aktivita3!AP30</f>
        <v>3253.04</v>
      </c>
      <c r="AQ5" s="113">
        <f>aktivita3!AQ30</f>
        <v>2192.29</v>
      </c>
      <c r="AR5" s="113">
        <f>aktivita3!AR30</f>
        <v>2192.29</v>
      </c>
      <c r="AS5" s="113">
        <f>aktivita3!AS30</f>
        <v>2192.16</v>
      </c>
      <c r="AT5" s="113">
        <f>aktivita3!AT30</f>
        <v>2192.31</v>
      </c>
      <c r="AU5" s="113">
        <f>aktivita3!AU30</f>
        <v>156064.31</v>
      </c>
      <c r="AV5" s="113">
        <f>aktivita3!AV30</f>
        <v>0</v>
      </c>
      <c r="AW5" s="113">
        <f>aktivita3!AW30</f>
        <v>0</v>
      </c>
      <c r="AX5" s="113">
        <f>aktivita3!AX30</f>
        <v>0</v>
      </c>
      <c r="AY5" s="113">
        <f>aktivita3!AY30</f>
        <v>0</v>
      </c>
      <c r="AZ5" s="113">
        <f>aktivita3!AZ30</f>
        <v>0</v>
      </c>
      <c r="BA5" s="113">
        <f>aktivita3!BA30</f>
        <v>0</v>
      </c>
      <c r="BB5" s="113">
        <f>aktivita3!BB30</f>
        <v>0</v>
      </c>
      <c r="BC5" s="113">
        <f>aktivita3!BC30</f>
        <v>0</v>
      </c>
      <c r="BD5" s="113">
        <f>aktivita3!BD30</f>
        <v>0</v>
      </c>
      <c r="BE5" s="113">
        <f>aktivita3!BE30</f>
        <v>0</v>
      </c>
      <c r="BF5" s="113">
        <f>aktivita3!BF30</f>
        <v>0</v>
      </c>
      <c r="BG5" s="113">
        <f>aktivita3!BG30</f>
        <v>0</v>
      </c>
      <c r="BH5" s="113">
        <f>aktivita3!BH30</f>
        <v>0</v>
      </c>
      <c r="BI5" s="113">
        <f>aktivita3!BI30</f>
        <v>0</v>
      </c>
      <c r="BJ5" s="121">
        <f t="shared" si="0"/>
        <v>487987.7597499997</v>
      </c>
    </row>
    <row r="6" spans="1:62" ht="12.75">
      <c r="A6" s="21" t="s">
        <v>3</v>
      </c>
      <c r="B6" s="116">
        <f>aktivita4!B30</f>
        <v>1200</v>
      </c>
      <c r="C6" s="113">
        <f>aktivita4!C30</f>
        <v>0</v>
      </c>
      <c r="D6" s="113">
        <f>aktivita4!D30</f>
        <v>0</v>
      </c>
      <c r="E6" s="113">
        <f>aktivita4!E30</f>
        <v>814.32</v>
      </c>
      <c r="F6" s="113">
        <f>aktivita4!F30</f>
        <v>0</v>
      </c>
      <c r="G6" s="113">
        <f>aktivita4!G30</f>
        <v>0</v>
      </c>
      <c r="H6" s="113">
        <f>aktivita4!H30</f>
        <v>0</v>
      </c>
      <c r="I6" s="113">
        <f>aktivita4!I30</f>
        <v>814.32</v>
      </c>
      <c r="J6" s="113">
        <f>aktivita4!J30</f>
        <v>0</v>
      </c>
      <c r="K6" s="113">
        <f>aktivita4!K30</f>
        <v>0</v>
      </c>
      <c r="L6" s="113">
        <f>aktivita4!L30</f>
        <v>0</v>
      </c>
      <c r="M6" s="113">
        <f>aktivita4!M30</f>
        <v>454.44</v>
      </c>
      <c r="N6" s="113">
        <f>aktivita4!N30</f>
        <v>0</v>
      </c>
      <c r="O6" s="113">
        <f>aktivita4!O30</f>
        <v>0</v>
      </c>
      <c r="P6" s="113">
        <f>aktivita4!P30</f>
        <v>0</v>
      </c>
      <c r="Q6" s="113">
        <f>aktivita4!Q30</f>
        <v>814.32</v>
      </c>
      <c r="R6" s="113">
        <f>aktivita4!R30</f>
        <v>0</v>
      </c>
      <c r="S6" s="113">
        <f>aktivita4!S30</f>
        <v>0</v>
      </c>
      <c r="T6" s="113">
        <f>aktivita4!T30</f>
        <v>0</v>
      </c>
      <c r="U6" s="113">
        <f>aktivita4!U30</f>
        <v>454.44</v>
      </c>
      <c r="V6" s="113">
        <f>aktivita4!V30</f>
        <v>450</v>
      </c>
      <c r="W6" s="113">
        <f>aktivita4!W30</f>
        <v>0</v>
      </c>
      <c r="X6" s="113">
        <f>aktivita4!X30</f>
        <v>0</v>
      </c>
      <c r="Y6" s="113">
        <f>aktivita4!Y30</f>
        <v>6055.679999999999</v>
      </c>
      <c r="Z6" s="113">
        <f>aktivita4!Z30</f>
        <v>0</v>
      </c>
      <c r="AA6" s="113">
        <f>aktivita4!AA30</f>
        <v>0</v>
      </c>
      <c r="AB6" s="113">
        <f>aktivita4!AB30</f>
        <v>0</v>
      </c>
      <c r="AC6" s="113">
        <f>aktivita4!AC30</f>
        <v>756</v>
      </c>
      <c r="AD6" s="113">
        <f>aktivita4!AD30</f>
        <v>0</v>
      </c>
      <c r="AE6" s="113">
        <f>aktivita4!AE30</f>
        <v>454.44</v>
      </c>
      <c r="AF6" s="113">
        <f>aktivita4!AF30</f>
        <v>0</v>
      </c>
      <c r="AG6" s="113">
        <f>aktivita4!AG30</f>
        <v>2355</v>
      </c>
      <c r="AH6" s="113">
        <f>aktivita4!AH30</f>
        <v>0</v>
      </c>
      <c r="AI6" s="113">
        <f>aktivita4!AI30</f>
        <v>364.32</v>
      </c>
      <c r="AJ6" s="113">
        <f>aktivita4!AJ30</f>
        <v>0</v>
      </c>
      <c r="AK6" s="113">
        <f>aktivita4!AK30</f>
        <v>306</v>
      </c>
      <c r="AL6" s="113">
        <f>aktivita4!AL30</f>
        <v>12520.8</v>
      </c>
      <c r="AM6" s="113">
        <f>aktivita4!AM30</f>
        <v>454.44</v>
      </c>
      <c r="AN6" s="113">
        <f>aktivita4!AN30</f>
        <v>0</v>
      </c>
      <c r="AO6" s="113">
        <f>aktivita4!AO30</f>
        <v>756</v>
      </c>
      <c r="AP6" s="113">
        <f>aktivita4!AP30</f>
        <v>0</v>
      </c>
      <c r="AQ6" s="113">
        <f>aktivita4!AQ30</f>
        <v>44822.06</v>
      </c>
      <c r="AR6" s="113">
        <f>aktivita4!AR30</f>
        <v>118922</v>
      </c>
      <c r="AS6" s="113">
        <f>aktivita4!AS30</f>
        <v>508.32</v>
      </c>
      <c r="AT6" s="113">
        <f>aktivita4!AT30</f>
        <v>2906</v>
      </c>
      <c r="AU6" s="113">
        <f>aktivita4!AU30</f>
        <v>0</v>
      </c>
      <c r="AV6" s="113">
        <f>aktivita4!AV30</f>
        <v>0</v>
      </c>
      <c r="AW6" s="113">
        <f>aktivita4!AW30</f>
        <v>151714</v>
      </c>
      <c r="AX6" s="113">
        <f>aktivita4!AX30</f>
        <v>0</v>
      </c>
      <c r="AY6" s="113">
        <f>aktivita4!AY30</f>
        <v>0</v>
      </c>
      <c r="AZ6" s="113">
        <f>aktivita4!AZ30</f>
        <v>0</v>
      </c>
      <c r="BA6" s="113">
        <f>aktivita4!BA30</f>
        <v>0</v>
      </c>
      <c r="BB6" s="113">
        <f>aktivita4!BB30</f>
        <v>0</v>
      </c>
      <c r="BC6" s="113">
        <f>aktivita4!BC30</f>
        <v>0</v>
      </c>
      <c r="BD6" s="113">
        <f>aktivita4!BD30</f>
        <v>0</v>
      </c>
      <c r="BE6" s="113">
        <f>aktivita4!BE30</f>
        <v>0</v>
      </c>
      <c r="BF6" s="113">
        <f>aktivita4!BF30</f>
        <v>0</v>
      </c>
      <c r="BG6" s="113">
        <f>aktivita4!BG30</f>
        <v>0</v>
      </c>
      <c r="BH6" s="113">
        <f>aktivita4!BH30</f>
        <v>0</v>
      </c>
      <c r="BI6" s="113">
        <f>aktivita4!BI30</f>
        <v>0</v>
      </c>
      <c r="BJ6" s="121">
        <f t="shared" si="0"/>
        <v>347896.9</v>
      </c>
    </row>
    <row r="7" spans="1:62" ht="12.75">
      <c r="A7" s="21" t="s">
        <v>4</v>
      </c>
      <c r="B7" s="116">
        <f>aktivita5!B30</f>
        <v>1200</v>
      </c>
      <c r="C7" s="113">
        <f>aktivita5!C30</f>
        <v>0</v>
      </c>
      <c r="D7" s="113">
        <f>aktivita5!D30</f>
        <v>0</v>
      </c>
      <c r="E7" s="113">
        <f>aktivita5!E30</f>
        <v>574.0799999999999</v>
      </c>
      <c r="F7" s="113">
        <f>aktivita5!F30</f>
        <v>0</v>
      </c>
      <c r="G7" s="113">
        <f>aktivita5!G30</f>
        <v>206.976</v>
      </c>
      <c r="H7" s="113">
        <f>aktivita5!H30</f>
        <v>240</v>
      </c>
      <c r="I7" s="113">
        <f>aktivita5!I30</f>
        <v>0</v>
      </c>
      <c r="J7" s="113">
        <f>aktivita5!J30</f>
        <v>240</v>
      </c>
      <c r="K7" s="113">
        <f>aktivita5!K30</f>
        <v>6358.656</v>
      </c>
      <c r="L7" s="113">
        <f>aktivita5!L30</f>
        <v>35000</v>
      </c>
      <c r="M7" s="113">
        <f>aktivita5!M30</f>
        <v>20000</v>
      </c>
      <c r="N7" s="113">
        <f>aktivita5!N30</f>
        <v>0</v>
      </c>
      <c r="O7" s="113">
        <f>aktivita5!O30</f>
        <v>0</v>
      </c>
      <c r="P7" s="113">
        <f>aktivita5!P30</f>
        <v>446.976</v>
      </c>
      <c r="Q7" s="113">
        <f>aktivita5!Q30</f>
        <v>0</v>
      </c>
      <c r="R7" s="113">
        <f>aktivita5!R30</f>
        <v>0</v>
      </c>
      <c r="S7" s="113">
        <f>aktivita5!S30</f>
        <v>15000</v>
      </c>
      <c r="T7" s="113">
        <f>aktivita5!T30</f>
        <v>574.0799999999999</v>
      </c>
      <c r="U7" s="113">
        <f>aktivita5!U30</f>
        <v>206.976</v>
      </c>
      <c r="V7" s="113">
        <f>aktivita5!V30</f>
        <v>5817.6</v>
      </c>
      <c r="W7" s="113">
        <f>aktivita5!W30</f>
        <v>206.976</v>
      </c>
      <c r="X7" s="113">
        <f>aktivita5!X30</f>
        <v>1446.4</v>
      </c>
      <c r="Y7" s="113">
        <f>aktivita5!Y30</f>
        <v>40334.08</v>
      </c>
      <c r="Z7" s="113">
        <f>aktivita5!Z30</f>
        <v>4000</v>
      </c>
      <c r="AA7" s="113">
        <f>aktivita5!AA30</f>
        <v>33255.68</v>
      </c>
      <c r="AB7" s="113">
        <f>aktivita5!AB30</f>
        <v>206.976</v>
      </c>
      <c r="AC7" s="113">
        <f>aktivita5!AC30</f>
        <v>574.0799999999999</v>
      </c>
      <c r="AD7" s="113">
        <f>aktivita5!AD30</f>
        <v>0</v>
      </c>
      <c r="AE7" s="113">
        <f>aktivita5!AE30</f>
        <v>0</v>
      </c>
      <c r="AF7" s="113">
        <f>aktivita5!AF30</f>
        <v>781.056</v>
      </c>
      <c r="AG7" s="113">
        <f>aktivita5!AG30</f>
        <v>0</v>
      </c>
      <c r="AH7" s="113">
        <f>aktivita5!AH30</f>
        <v>0</v>
      </c>
      <c r="AI7" s="113">
        <f>aktivita5!AI30</f>
        <v>0</v>
      </c>
      <c r="AJ7" s="113">
        <f>aktivita5!AJ30</f>
        <v>781.056</v>
      </c>
      <c r="AK7" s="113">
        <f>aktivita5!AK30</f>
        <v>83444.2</v>
      </c>
      <c r="AL7" s="113">
        <f>aktivita5!AL30</f>
        <v>3500</v>
      </c>
      <c r="AM7" s="113">
        <f>aktivita5!AM30</f>
        <v>0</v>
      </c>
      <c r="AN7" s="113">
        <f>aktivita5!AN30</f>
        <v>781.056</v>
      </c>
      <c r="AO7" s="113">
        <f>aktivita5!AO30</f>
        <v>0</v>
      </c>
      <c r="AP7" s="113">
        <f>aktivita5!AP30</f>
        <v>924</v>
      </c>
      <c r="AQ7" s="113">
        <f>aktivita5!AQ30</f>
        <v>0</v>
      </c>
      <c r="AR7" s="113">
        <f>aktivita5!AR30</f>
        <v>0</v>
      </c>
      <c r="AS7" s="113">
        <f>aktivita5!AS30</f>
        <v>781.056</v>
      </c>
      <c r="AT7" s="113">
        <f>aktivita5!AT30</f>
        <v>0</v>
      </c>
      <c r="AU7" s="113">
        <f>aktivita5!AU30</f>
        <v>33524.8</v>
      </c>
      <c r="AV7" s="113">
        <f>aktivita5!AV30</f>
        <v>0</v>
      </c>
      <c r="AW7" s="113">
        <f>aktivita5!AW30</f>
        <v>40398.08</v>
      </c>
      <c r="AX7" s="113">
        <f>aktivita5!AX30</f>
        <v>0</v>
      </c>
      <c r="AY7" s="113">
        <f>aktivita5!AY30</f>
        <v>0</v>
      </c>
      <c r="AZ7" s="113">
        <f>aktivita5!AZ30</f>
        <v>0</v>
      </c>
      <c r="BA7" s="113">
        <f>aktivita5!BA30</f>
        <v>0</v>
      </c>
      <c r="BB7" s="113">
        <f>aktivita5!BB30</f>
        <v>0</v>
      </c>
      <c r="BC7" s="113">
        <f>aktivita5!BC30</f>
        <v>0</v>
      </c>
      <c r="BD7" s="113">
        <f>aktivita5!BD30</f>
        <v>0</v>
      </c>
      <c r="BE7" s="113">
        <f>aktivita5!BE30</f>
        <v>0</v>
      </c>
      <c r="BF7" s="113">
        <f>aktivita5!BF30</f>
        <v>0</v>
      </c>
      <c r="BG7" s="113">
        <f>aktivita5!BG30</f>
        <v>0</v>
      </c>
      <c r="BH7" s="113">
        <f>aktivita5!BH30</f>
        <v>0</v>
      </c>
      <c r="BI7" s="113">
        <f>aktivita5!BI30</f>
        <v>0</v>
      </c>
      <c r="BJ7" s="121">
        <f t="shared" si="0"/>
        <v>330804.84</v>
      </c>
    </row>
    <row r="8" spans="1:62" ht="12.75">
      <c r="A8" s="21" t="s">
        <v>5</v>
      </c>
      <c r="B8" s="116">
        <f>aktivita6!B30</f>
        <v>0</v>
      </c>
      <c r="C8" s="113">
        <f>aktivita6!C30</f>
        <v>0</v>
      </c>
      <c r="D8" s="113">
        <f>aktivita6!D30</f>
        <v>0</v>
      </c>
      <c r="E8" s="113">
        <f>aktivita6!E30</f>
        <v>0</v>
      </c>
      <c r="F8" s="113">
        <f>aktivita6!F30</f>
        <v>0</v>
      </c>
      <c r="G8" s="113">
        <f>aktivita6!G30</f>
        <v>0</v>
      </c>
      <c r="H8" s="113">
        <f>aktivita6!H30</f>
        <v>0</v>
      </c>
      <c r="I8" s="113">
        <f>aktivita6!I30</f>
        <v>0</v>
      </c>
      <c r="J8" s="113">
        <f>aktivita6!J30</f>
        <v>0</v>
      </c>
      <c r="K8" s="113">
        <f>aktivita6!K30</f>
        <v>0</v>
      </c>
      <c r="L8" s="113">
        <f>aktivita6!L30</f>
        <v>0</v>
      </c>
      <c r="M8" s="113">
        <f>aktivita6!M30</f>
        <v>0</v>
      </c>
      <c r="N8" s="113">
        <f>aktivita6!N30</f>
        <v>0</v>
      </c>
      <c r="O8" s="113">
        <f>aktivita6!O30</f>
        <v>0</v>
      </c>
      <c r="P8" s="113">
        <f>aktivita6!P30</f>
        <v>0</v>
      </c>
      <c r="Q8" s="113">
        <f>aktivita6!Q30</f>
        <v>0</v>
      </c>
      <c r="R8" s="113">
        <f>aktivita6!R30</f>
        <v>0</v>
      </c>
      <c r="S8" s="113">
        <f>aktivita6!S30</f>
        <v>0</v>
      </c>
      <c r="T8" s="113">
        <f>aktivita6!T30</f>
        <v>0</v>
      </c>
      <c r="U8" s="113">
        <f>aktivita6!U30</f>
        <v>0</v>
      </c>
      <c r="V8" s="113">
        <f>aktivita6!V30</f>
        <v>0</v>
      </c>
      <c r="W8" s="113">
        <f>aktivita6!W30</f>
        <v>0</v>
      </c>
      <c r="X8" s="113">
        <f>aktivita6!X30</f>
        <v>0</v>
      </c>
      <c r="Y8" s="113">
        <f>aktivita6!Y30</f>
        <v>0</v>
      </c>
      <c r="Z8" s="113">
        <f>aktivita6!Z30</f>
        <v>0</v>
      </c>
      <c r="AA8" s="113">
        <f>aktivita6!AA30</f>
        <v>0</v>
      </c>
      <c r="AB8" s="113">
        <f>aktivita6!AB30</f>
        <v>0</v>
      </c>
      <c r="AC8" s="113">
        <f>aktivita6!AC30</f>
        <v>0</v>
      </c>
      <c r="AD8" s="113">
        <f>aktivita6!AD30</f>
        <v>0</v>
      </c>
      <c r="AE8" s="113">
        <f>aktivita6!AE30</f>
        <v>0</v>
      </c>
      <c r="AF8" s="113">
        <f>aktivita6!AF30</f>
        <v>0</v>
      </c>
      <c r="AG8" s="113">
        <f>aktivita6!AG30</f>
        <v>0</v>
      </c>
      <c r="AH8" s="113">
        <f>aktivita6!AH30</f>
        <v>0</v>
      </c>
      <c r="AI8" s="113">
        <f>aktivita6!AI30</f>
        <v>0</v>
      </c>
      <c r="AJ8" s="113">
        <f>aktivita6!AJ30</f>
        <v>0</v>
      </c>
      <c r="AK8" s="113">
        <f>aktivita6!AK30</f>
        <v>0</v>
      </c>
      <c r="AL8" s="113">
        <f>aktivita6!AL30</f>
        <v>0</v>
      </c>
      <c r="AM8" s="113">
        <f>aktivita6!AM30</f>
        <v>0</v>
      </c>
      <c r="AN8" s="113">
        <f>aktivita6!AN30</f>
        <v>0</v>
      </c>
      <c r="AO8" s="113">
        <f>aktivita6!AO30</f>
        <v>0</v>
      </c>
      <c r="AP8" s="113">
        <f>aktivita6!AP30</f>
        <v>0</v>
      </c>
      <c r="AQ8" s="113">
        <f>aktivita6!AQ30</f>
        <v>0</v>
      </c>
      <c r="AR8" s="113">
        <f>aktivita6!AR30</f>
        <v>0</v>
      </c>
      <c r="AS8" s="113">
        <f>aktivita6!AS30</f>
        <v>0</v>
      </c>
      <c r="AT8" s="113">
        <f>aktivita6!AT30</f>
        <v>0</v>
      </c>
      <c r="AU8" s="113">
        <f>aktivita6!AU30</f>
        <v>0</v>
      </c>
      <c r="AV8" s="113">
        <f>aktivita6!AV30</f>
        <v>0</v>
      </c>
      <c r="AW8" s="113">
        <f>aktivita6!AW30</f>
        <v>0</v>
      </c>
      <c r="AX8" s="113">
        <f>aktivita6!AX30</f>
        <v>0</v>
      </c>
      <c r="AY8" s="113">
        <f>aktivita6!AY30</f>
        <v>0</v>
      </c>
      <c r="AZ8" s="113">
        <f>aktivita6!AZ30</f>
        <v>0</v>
      </c>
      <c r="BA8" s="113">
        <f>aktivita6!BA30</f>
        <v>0</v>
      </c>
      <c r="BB8" s="113">
        <f>aktivita6!BB30</f>
        <v>0</v>
      </c>
      <c r="BC8" s="113">
        <f>aktivita6!BC30</f>
        <v>0</v>
      </c>
      <c r="BD8" s="113">
        <f>aktivita6!BD30</f>
        <v>0</v>
      </c>
      <c r="BE8" s="113">
        <f>aktivita6!BE30</f>
        <v>0</v>
      </c>
      <c r="BF8" s="113">
        <f>aktivita6!BF30</f>
        <v>0</v>
      </c>
      <c r="BG8" s="113">
        <f>aktivita6!BG30</f>
        <v>0</v>
      </c>
      <c r="BH8" s="113">
        <f>aktivita6!BH30</f>
        <v>0</v>
      </c>
      <c r="BI8" s="113">
        <f>aktivita6!BI30</f>
        <v>0</v>
      </c>
      <c r="BJ8" s="121">
        <f t="shared" si="0"/>
        <v>0</v>
      </c>
    </row>
    <row r="9" spans="1:62" ht="12.75">
      <c r="A9" s="21" t="s">
        <v>6</v>
      </c>
      <c r="B9" s="116">
        <f>aktivita7!B30</f>
        <v>0</v>
      </c>
      <c r="C9" s="113">
        <f>aktivita7!C30</f>
        <v>0</v>
      </c>
      <c r="D9" s="113">
        <f>aktivita7!D30</f>
        <v>0</v>
      </c>
      <c r="E9" s="113">
        <f>aktivita7!E30</f>
        <v>0</v>
      </c>
      <c r="F9" s="113">
        <f>aktivita7!F30</f>
        <v>0</v>
      </c>
      <c r="G9" s="113">
        <f>aktivita7!G30</f>
        <v>0</v>
      </c>
      <c r="H9" s="113">
        <f>aktivita7!H30</f>
        <v>0</v>
      </c>
      <c r="I9" s="113">
        <f>aktivita7!I30</f>
        <v>0</v>
      </c>
      <c r="J9" s="113">
        <f>aktivita7!J30</f>
        <v>0</v>
      </c>
      <c r="K9" s="113">
        <f>aktivita7!K30</f>
        <v>0</v>
      </c>
      <c r="L9" s="113">
        <f>aktivita7!L30</f>
        <v>0</v>
      </c>
      <c r="M9" s="113">
        <f>aktivita7!M30</f>
        <v>0</v>
      </c>
      <c r="N9" s="113">
        <f>aktivita7!N30</f>
        <v>0</v>
      </c>
      <c r="O9" s="113">
        <f>aktivita7!O30</f>
        <v>0</v>
      </c>
      <c r="P9" s="113">
        <f>aktivita7!P30</f>
        <v>0</v>
      </c>
      <c r="Q9" s="113">
        <f>aktivita7!Q30</f>
        <v>0</v>
      </c>
      <c r="R9" s="113">
        <f>aktivita7!R30</f>
        <v>0</v>
      </c>
      <c r="S9" s="113">
        <f>aktivita7!S30</f>
        <v>0</v>
      </c>
      <c r="T9" s="113">
        <f>aktivita7!T30</f>
        <v>0</v>
      </c>
      <c r="U9" s="113">
        <f>aktivita7!U30</f>
        <v>0</v>
      </c>
      <c r="V9" s="113">
        <f>aktivita7!V30</f>
        <v>0</v>
      </c>
      <c r="W9" s="113">
        <f>aktivita7!W30</f>
        <v>0</v>
      </c>
      <c r="X9" s="113">
        <f>aktivita7!X30</f>
        <v>0</v>
      </c>
      <c r="Y9" s="113">
        <f>aktivita7!Y30</f>
        <v>0</v>
      </c>
      <c r="Z9" s="113">
        <f>aktivita7!Z30</f>
        <v>0</v>
      </c>
      <c r="AA9" s="113">
        <f>aktivita7!AA30</f>
        <v>0</v>
      </c>
      <c r="AB9" s="113">
        <f>aktivita7!AB30</f>
        <v>0</v>
      </c>
      <c r="AC9" s="113">
        <f>aktivita7!AC30</f>
        <v>0</v>
      </c>
      <c r="AD9" s="113">
        <f>aktivita7!AD30</f>
        <v>0</v>
      </c>
      <c r="AE9" s="113">
        <f>aktivita7!AE30</f>
        <v>0</v>
      </c>
      <c r="AF9" s="113">
        <f>aktivita7!AF30</f>
        <v>0</v>
      </c>
      <c r="AG9" s="113">
        <f>aktivita7!AG30</f>
        <v>0</v>
      </c>
      <c r="AH9" s="113">
        <f>aktivita7!AH30</f>
        <v>0</v>
      </c>
      <c r="AI9" s="113">
        <f>aktivita7!AI30</f>
        <v>0</v>
      </c>
      <c r="AJ9" s="113">
        <f>aktivita7!AJ30</f>
        <v>0</v>
      </c>
      <c r="AK9" s="113">
        <f>aktivita7!AK30</f>
        <v>0</v>
      </c>
      <c r="AL9" s="113">
        <f>aktivita7!AL30</f>
        <v>0</v>
      </c>
      <c r="AM9" s="113">
        <f>aktivita7!AM30</f>
        <v>0</v>
      </c>
      <c r="AN9" s="113">
        <f>aktivita7!AN30</f>
        <v>0</v>
      </c>
      <c r="AO9" s="113">
        <f>aktivita7!AO30</f>
        <v>0</v>
      </c>
      <c r="AP9" s="113">
        <f>aktivita7!AP30</f>
        <v>0</v>
      </c>
      <c r="AQ9" s="113">
        <f>aktivita7!AQ30</f>
        <v>0</v>
      </c>
      <c r="AR9" s="113">
        <f>aktivita7!AR30</f>
        <v>0</v>
      </c>
      <c r="AS9" s="113">
        <f>aktivita7!AS30</f>
        <v>0</v>
      </c>
      <c r="AT9" s="113">
        <f>aktivita7!AT30</f>
        <v>0</v>
      </c>
      <c r="AU9" s="113">
        <f>aktivita7!AU30</f>
        <v>0</v>
      </c>
      <c r="AV9" s="113">
        <f>aktivita7!AV30</f>
        <v>0</v>
      </c>
      <c r="AW9" s="113">
        <f>aktivita7!AW30</f>
        <v>0</v>
      </c>
      <c r="AX9" s="113">
        <f>aktivita7!AX30</f>
        <v>0</v>
      </c>
      <c r="AY9" s="113">
        <f>aktivita7!AY30</f>
        <v>0</v>
      </c>
      <c r="AZ9" s="113">
        <f>aktivita7!AZ30</f>
        <v>0</v>
      </c>
      <c r="BA9" s="113">
        <f>aktivita7!BA30</f>
        <v>0</v>
      </c>
      <c r="BB9" s="113">
        <f>aktivita7!BB30</f>
        <v>0</v>
      </c>
      <c r="BC9" s="113">
        <f>aktivita7!BC30</f>
        <v>0</v>
      </c>
      <c r="BD9" s="113">
        <f>aktivita7!BD30</f>
        <v>0</v>
      </c>
      <c r="BE9" s="113">
        <f>aktivita7!BE30</f>
        <v>0</v>
      </c>
      <c r="BF9" s="113">
        <f>aktivita7!BF30</f>
        <v>0</v>
      </c>
      <c r="BG9" s="113">
        <f>aktivita7!BG30</f>
        <v>0</v>
      </c>
      <c r="BH9" s="113">
        <f>aktivita7!BH30</f>
        <v>0</v>
      </c>
      <c r="BI9" s="113">
        <f>aktivita7!BI30</f>
        <v>0</v>
      </c>
      <c r="BJ9" s="121">
        <f t="shared" si="0"/>
        <v>0</v>
      </c>
    </row>
    <row r="10" spans="1:62" ht="13.5" thickBot="1">
      <c r="A10" s="22" t="s">
        <v>7</v>
      </c>
      <c r="B10" s="130">
        <f>aktivita8!B30</f>
        <v>0</v>
      </c>
      <c r="C10" s="131">
        <f>aktivita8!C30</f>
        <v>0</v>
      </c>
      <c r="D10" s="131">
        <f>aktivita8!D30</f>
        <v>0</v>
      </c>
      <c r="E10" s="131">
        <f>aktivita8!E30</f>
        <v>0</v>
      </c>
      <c r="F10" s="131">
        <f>aktivita8!F30</f>
        <v>0</v>
      </c>
      <c r="G10" s="131">
        <f>aktivita8!G30</f>
        <v>0</v>
      </c>
      <c r="H10" s="131">
        <f>aktivita8!H30</f>
        <v>0</v>
      </c>
      <c r="I10" s="131">
        <f>aktivita8!I30</f>
        <v>0</v>
      </c>
      <c r="J10" s="131">
        <f>aktivita8!J30</f>
        <v>0</v>
      </c>
      <c r="K10" s="131">
        <f>aktivita8!K30</f>
        <v>0</v>
      </c>
      <c r="L10" s="131">
        <f>aktivita8!L30</f>
        <v>0</v>
      </c>
      <c r="M10" s="131">
        <f>aktivita8!M30</f>
        <v>0</v>
      </c>
      <c r="N10" s="131">
        <f>aktivita8!N30</f>
        <v>0</v>
      </c>
      <c r="O10" s="131">
        <f>aktivita8!O30</f>
        <v>0</v>
      </c>
      <c r="P10" s="131">
        <f>aktivita8!P30</f>
        <v>0</v>
      </c>
      <c r="Q10" s="131">
        <f>aktivita8!Q30</f>
        <v>0</v>
      </c>
      <c r="R10" s="131">
        <f>aktivita8!R30</f>
        <v>0</v>
      </c>
      <c r="S10" s="131">
        <f>aktivita8!S30</f>
        <v>0</v>
      </c>
      <c r="T10" s="131">
        <f>aktivita8!T30</f>
        <v>0</v>
      </c>
      <c r="U10" s="131">
        <f>aktivita8!U30</f>
        <v>0</v>
      </c>
      <c r="V10" s="131">
        <f>aktivita8!V30</f>
        <v>0</v>
      </c>
      <c r="W10" s="131">
        <f>aktivita8!W30</f>
        <v>0</v>
      </c>
      <c r="X10" s="131">
        <f>aktivita8!X30</f>
        <v>0</v>
      </c>
      <c r="Y10" s="131">
        <f>aktivita8!Y30</f>
        <v>0</v>
      </c>
      <c r="Z10" s="131">
        <f>aktivita8!Z30</f>
        <v>0</v>
      </c>
      <c r="AA10" s="131">
        <f>aktivita8!AA30</f>
        <v>0</v>
      </c>
      <c r="AB10" s="131">
        <f>aktivita8!AB30</f>
        <v>0</v>
      </c>
      <c r="AC10" s="131">
        <f>aktivita8!AC30</f>
        <v>0</v>
      </c>
      <c r="AD10" s="131">
        <f>aktivita8!AD30</f>
        <v>0</v>
      </c>
      <c r="AE10" s="131">
        <f>aktivita8!AE30</f>
        <v>0</v>
      </c>
      <c r="AF10" s="131">
        <f>aktivita8!AF30</f>
        <v>0</v>
      </c>
      <c r="AG10" s="131">
        <f>aktivita8!AG30</f>
        <v>0</v>
      </c>
      <c r="AH10" s="131">
        <f>aktivita8!AH30</f>
        <v>0</v>
      </c>
      <c r="AI10" s="131">
        <f>aktivita8!AI30</f>
        <v>0</v>
      </c>
      <c r="AJ10" s="131">
        <f>aktivita8!AJ30</f>
        <v>0</v>
      </c>
      <c r="AK10" s="131">
        <f>aktivita8!AK30</f>
        <v>0</v>
      </c>
      <c r="AL10" s="131">
        <f>aktivita8!AL30</f>
        <v>0</v>
      </c>
      <c r="AM10" s="131">
        <f>aktivita8!AM30</f>
        <v>0</v>
      </c>
      <c r="AN10" s="131">
        <f>aktivita8!AN30</f>
        <v>0</v>
      </c>
      <c r="AO10" s="131">
        <f>aktivita8!AO30</f>
        <v>0</v>
      </c>
      <c r="AP10" s="131">
        <f>aktivita8!AP30</f>
        <v>0</v>
      </c>
      <c r="AQ10" s="131">
        <f>aktivita8!AQ30</f>
        <v>0</v>
      </c>
      <c r="AR10" s="131">
        <f>aktivita8!AR30</f>
        <v>0</v>
      </c>
      <c r="AS10" s="131">
        <f>aktivita8!AS30</f>
        <v>0</v>
      </c>
      <c r="AT10" s="131">
        <f>aktivita8!AT30</f>
        <v>0</v>
      </c>
      <c r="AU10" s="131">
        <f>aktivita8!AU30</f>
        <v>0</v>
      </c>
      <c r="AV10" s="131">
        <f>aktivita8!AV30</f>
        <v>0</v>
      </c>
      <c r="AW10" s="131">
        <f>aktivita8!AW30</f>
        <v>0</v>
      </c>
      <c r="AX10" s="131">
        <f>aktivita8!AX30</f>
        <v>0</v>
      </c>
      <c r="AY10" s="131">
        <f>aktivita8!AY30</f>
        <v>0</v>
      </c>
      <c r="AZ10" s="131">
        <f>aktivita8!AZ30</f>
        <v>0</v>
      </c>
      <c r="BA10" s="131">
        <f>aktivita8!BA30</f>
        <v>0</v>
      </c>
      <c r="BB10" s="131">
        <f>aktivita8!BB30</f>
        <v>0</v>
      </c>
      <c r="BC10" s="131">
        <f>aktivita8!BC30</f>
        <v>0</v>
      </c>
      <c r="BD10" s="131">
        <f>aktivita8!BD30</f>
        <v>0</v>
      </c>
      <c r="BE10" s="131">
        <f>aktivita8!BE30</f>
        <v>0</v>
      </c>
      <c r="BF10" s="131">
        <f>aktivita8!BF30</f>
        <v>0</v>
      </c>
      <c r="BG10" s="131">
        <f>aktivita8!BG30</f>
        <v>0</v>
      </c>
      <c r="BH10" s="131">
        <f>aktivita8!BH30</f>
        <v>0</v>
      </c>
      <c r="BI10" s="131">
        <f>aktivita8!BI30</f>
        <v>0</v>
      </c>
      <c r="BJ10" s="132">
        <f t="shared" si="0"/>
        <v>0</v>
      </c>
    </row>
    <row r="11" spans="1:62" ht="12.75">
      <c r="A11" s="123" t="s">
        <v>46</v>
      </c>
      <c r="B11" s="124">
        <f aca="true" t="shared" si="1" ref="B11:AG11">SUM(B3:B10)</f>
        <v>4119.54</v>
      </c>
      <c r="C11" s="125">
        <f t="shared" si="1"/>
        <v>1752.53675</v>
      </c>
      <c r="D11" s="125">
        <f t="shared" si="1"/>
        <v>61406.270000000004</v>
      </c>
      <c r="E11" s="125">
        <f t="shared" si="1"/>
        <v>3692.58</v>
      </c>
      <c r="F11" s="125">
        <f t="shared" si="1"/>
        <v>64380.76</v>
      </c>
      <c r="G11" s="125">
        <f t="shared" si="1"/>
        <v>77850.786</v>
      </c>
      <c r="H11" s="125">
        <f t="shared" si="1"/>
        <v>115848.62</v>
      </c>
      <c r="I11" s="125">
        <f t="shared" si="1"/>
        <v>8386.25</v>
      </c>
      <c r="J11" s="125">
        <f t="shared" si="1"/>
        <v>4036.9300000000003</v>
      </c>
      <c r="K11" s="125">
        <f t="shared" si="1"/>
        <v>10367.676</v>
      </c>
      <c r="L11" s="125">
        <f t="shared" si="1"/>
        <v>38417.68</v>
      </c>
      <c r="M11" s="125">
        <f t="shared" si="1"/>
        <v>23171.37</v>
      </c>
      <c r="N11" s="125">
        <f t="shared" si="1"/>
        <v>12692.93</v>
      </c>
      <c r="O11" s="125">
        <f t="shared" si="1"/>
        <v>10766.93</v>
      </c>
      <c r="P11" s="125">
        <f t="shared" si="1"/>
        <v>31448.596</v>
      </c>
      <c r="Q11" s="125">
        <f t="shared" si="1"/>
        <v>5272</v>
      </c>
      <c r="R11" s="125">
        <f t="shared" si="1"/>
        <v>2356.93</v>
      </c>
      <c r="S11" s="125">
        <f t="shared" si="1"/>
        <v>17416.93</v>
      </c>
      <c r="T11" s="125">
        <f t="shared" si="1"/>
        <v>3905.41</v>
      </c>
      <c r="U11" s="125">
        <f t="shared" si="1"/>
        <v>4019.096</v>
      </c>
      <c r="V11" s="125">
        <f t="shared" si="1"/>
        <v>8624.53</v>
      </c>
      <c r="W11" s="125">
        <f t="shared" si="1"/>
        <v>3720.306</v>
      </c>
      <c r="X11" s="125">
        <f t="shared" si="1"/>
        <v>4015.42</v>
      </c>
      <c r="Y11" s="125">
        <f t="shared" si="1"/>
        <v>52844.34</v>
      </c>
      <c r="Z11" s="125">
        <f t="shared" si="1"/>
        <v>6603.33</v>
      </c>
      <c r="AA11" s="125">
        <f t="shared" si="1"/>
        <v>36552.61</v>
      </c>
      <c r="AB11" s="125">
        <f t="shared" si="1"/>
        <v>3045.996</v>
      </c>
      <c r="AC11" s="125">
        <f t="shared" si="1"/>
        <v>300769.61</v>
      </c>
      <c r="AD11" s="125">
        <f t="shared" si="1"/>
        <v>3417.68</v>
      </c>
      <c r="AE11" s="125">
        <f t="shared" si="1"/>
        <v>3605.77</v>
      </c>
      <c r="AF11" s="125">
        <f t="shared" si="1"/>
        <v>3497.986</v>
      </c>
      <c r="AG11" s="125">
        <f t="shared" si="1"/>
        <v>5154.02</v>
      </c>
      <c r="AH11" s="125">
        <f aca="true" t="shared" si="2" ref="AH11:BJ11">SUM(AH3:AH10)</f>
        <v>28358.18</v>
      </c>
      <c r="AI11" s="125">
        <f t="shared" si="2"/>
        <v>3021.25</v>
      </c>
      <c r="AJ11" s="125">
        <f t="shared" si="2"/>
        <v>4117.986</v>
      </c>
      <c r="AK11" s="125">
        <f t="shared" si="2"/>
        <v>145677.22</v>
      </c>
      <c r="AL11" s="125">
        <f t="shared" si="2"/>
        <v>20317.153</v>
      </c>
      <c r="AM11" s="125">
        <f t="shared" si="2"/>
        <v>4067.32</v>
      </c>
      <c r="AN11" s="125">
        <f t="shared" si="2"/>
        <v>38201.185999999994</v>
      </c>
      <c r="AO11" s="125">
        <f t="shared" si="2"/>
        <v>3352.93</v>
      </c>
      <c r="AP11" s="125">
        <f t="shared" si="2"/>
        <v>4403.77</v>
      </c>
      <c r="AQ11" s="125">
        <f t="shared" si="2"/>
        <v>106989.35</v>
      </c>
      <c r="AR11" s="125">
        <f t="shared" si="2"/>
        <v>121114.29</v>
      </c>
      <c r="AS11" s="125">
        <f t="shared" si="2"/>
        <v>3481.536</v>
      </c>
      <c r="AT11" s="125">
        <f t="shared" si="2"/>
        <v>51620.399999999994</v>
      </c>
      <c r="AU11" s="125">
        <f t="shared" si="2"/>
        <v>190329.11</v>
      </c>
      <c r="AV11" s="125">
        <f t="shared" si="2"/>
        <v>0</v>
      </c>
      <c r="AW11" s="125">
        <f t="shared" si="2"/>
        <v>192112.08000000002</v>
      </c>
      <c r="AX11" s="125">
        <f t="shared" si="2"/>
        <v>0</v>
      </c>
      <c r="AY11" s="125">
        <f t="shared" si="2"/>
        <v>0</v>
      </c>
      <c r="AZ11" s="125">
        <f t="shared" si="2"/>
        <v>0</v>
      </c>
      <c r="BA11" s="125">
        <f t="shared" si="2"/>
        <v>0</v>
      </c>
      <c r="BB11" s="125">
        <f t="shared" si="2"/>
        <v>0</v>
      </c>
      <c r="BC11" s="125">
        <f t="shared" si="2"/>
        <v>0</v>
      </c>
      <c r="BD11" s="125">
        <f t="shared" si="2"/>
        <v>0</v>
      </c>
      <c r="BE11" s="125">
        <f t="shared" si="2"/>
        <v>0</v>
      </c>
      <c r="BF11" s="125">
        <f t="shared" si="2"/>
        <v>0</v>
      </c>
      <c r="BG11" s="125">
        <f t="shared" si="2"/>
        <v>0</v>
      </c>
      <c r="BH11" s="125">
        <f t="shared" si="2"/>
        <v>0</v>
      </c>
      <c r="BI11" s="125">
        <f t="shared" si="2"/>
        <v>0</v>
      </c>
      <c r="BJ11" s="126">
        <f t="shared" si="2"/>
        <v>1850325.17975</v>
      </c>
    </row>
    <row r="12" spans="1:62" ht="12.75">
      <c r="A12" s="21" t="s">
        <v>50</v>
      </c>
      <c r="B12" s="13">
        <v>1906</v>
      </c>
      <c r="C12" s="13">
        <v>1906</v>
      </c>
      <c r="D12" s="13">
        <v>2906</v>
      </c>
      <c r="E12" s="13">
        <v>2906</v>
      </c>
      <c r="F12" s="13">
        <v>1906</v>
      </c>
      <c r="G12" s="13">
        <v>1906</v>
      </c>
      <c r="H12" s="13">
        <v>1906</v>
      </c>
      <c r="I12" s="13">
        <v>1906</v>
      </c>
      <c r="J12" s="13">
        <v>1906</v>
      </c>
      <c r="K12" s="13">
        <v>1906</v>
      </c>
      <c r="L12" s="13">
        <v>1906</v>
      </c>
      <c r="M12" s="13">
        <v>1906</v>
      </c>
      <c r="N12" s="13">
        <v>1906</v>
      </c>
      <c r="O12" s="13">
        <v>1906</v>
      </c>
      <c r="P12" s="13">
        <v>1906</v>
      </c>
      <c r="Q12" s="13">
        <v>1906</v>
      </c>
      <c r="R12" s="13">
        <v>1906</v>
      </c>
      <c r="S12" s="13">
        <v>1906</v>
      </c>
      <c r="T12" s="13">
        <v>1906</v>
      </c>
      <c r="U12" s="13">
        <v>1906</v>
      </c>
      <c r="V12" s="13">
        <v>1906</v>
      </c>
      <c r="W12" s="13">
        <v>1906</v>
      </c>
      <c r="X12" s="13">
        <v>1906</v>
      </c>
      <c r="Y12" s="13">
        <v>4906</v>
      </c>
      <c r="Z12" s="13">
        <v>1906</v>
      </c>
      <c r="AA12" s="13">
        <v>1906</v>
      </c>
      <c r="AB12" s="13">
        <v>1906</v>
      </c>
      <c r="AC12" s="13">
        <v>1906</v>
      </c>
      <c r="AD12" s="13">
        <v>1906</v>
      </c>
      <c r="AE12" s="13">
        <v>1906</v>
      </c>
      <c r="AF12" s="13">
        <v>1906</v>
      </c>
      <c r="AG12" s="13">
        <v>1906</v>
      </c>
      <c r="AH12" s="13">
        <v>1906</v>
      </c>
      <c r="AI12" s="13">
        <v>1906</v>
      </c>
      <c r="AJ12" s="13">
        <v>1906</v>
      </c>
      <c r="AK12" s="13">
        <v>1907</v>
      </c>
      <c r="AL12" s="13">
        <v>1907</v>
      </c>
      <c r="AM12" s="13">
        <v>1907</v>
      </c>
      <c r="AN12" s="13">
        <v>1907</v>
      </c>
      <c r="AO12" s="13">
        <v>1907</v>
      </c>
      <c r="AP12" s="13">
        <v>1907</v>
      </c>
      <c r="AQ12" s="13">
        <v>1907</v>
      </c>
      <c r="AR12" s="13">
        <v>1907</v>
      </c>
      <c r="AS12" s="13">
        <v>1907</v>
      </c>
      <c r="AT12" s="13">
        <v>1907</v>
      </c>
      <c r="AU12" s="13">
        <v>1907</v>
      </c>
      <c r="AV12" s="13">
        <v>1907</v>
      </c>
      <c r="AW12" s="13">
        <v>4906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121">
        <f>SUM(B12:BI12)</f>
        <v>99500</v>
      </c>
    </row>
    <row r="13" spans="1:62" ht="13.5" thickBot="1">
      <c r="A13" s="115" t="s">
        <v>51</v>
      </c>
      <c r="B13" s="92">
        <f aca="true" t="shared" si="3" ref="B13:AG13">B11+B12</f>
        <v>6025.54</v>
      </c>
      <c r="C13" s="117">
        <f t="shared" si="3"/>
        <v>3658.53675</v>
      </c>
      <c r="D13" s="117">
        <f t="shared" si="3"/>
        <v>64312.270000000004</v>
      </c>
      <c r="E13" s="117">
        <f t="shared" si="3"/>
        <v>6598.58</v>
      </c>
      <c r="F13" s="117">
        <f t="shared" si="3"/>
        <v>66286.76000000001</v>
      </c>
      <c r="G13" s="117">
        <f t="shared" si="3"/>
        <v>79756.786</v>
      </c>
      <c r="H13" s="117">
        <f t="shared" si="3"/>
        <v>117754.62</v>
      </c>
      <c r="I13" s="117">
        <f t="shared" si="3"/>
        <v>10292.25</v>
      </c>
      <c r="J13" s="117">
        <f t="shared" si="3"/>
        <v>5942.93</v>
      </c>
      <c r="K13" s="117">
        <f t="shared" si="3"/>
        <v>12273.676</v>
      </c>
      <c r="L13" s="117">
        <f t="shared" si="3"/>
        <v>40323.68</v>
      </c>
      <c r="M13" s="117">
        <f t="shared" si="3"/>
        <v>25077.37</v>
      </c>
      <c r="N13" s="117">
        <f t="shared" si="3"/>
        <v>14598.93</v>
      </c>
      <c r="O13" s="117">
        <f t="shared" si="3"/>
        <v>12672.93</v>
      </c>
      <c r="P13" s="117">
        <f t="shared" si="3"/>
        <v>33354.596000000005</v>
      </c>
      <c r="Q13" s="117">
        <f t="shared" si="3"/>
        <v>7178</v>
      </c>
      <c r="R13" s="117">
        <f t="shared" si="3"/>
        <v>4262.93</v>
      </c>
      <c r="S13" s="117">
        <f t="shared" si="3"/>
        <v>19322.93</v>
      </c>
      <c r="T13" s="117">
        <f t="shared" si="3"/>
        <v>5811.41</v>
      </c>
      <c r="U13" s="117">
        <f t="shared" si="3"/>
        <v>5925.096</v>
      </c>
      <c r="V13" s="117">
        <f t="shared" si="3"/>
        <v>10530.53</v>
      </c>
      <c r="W13" s="117">
        <f t="shared" si="3"/>
        <v>5626.3060000000005</v>
      </c>
      <c r="X13" s="117">
        <f t="shared" si="3"/>
        <v>5921.42</v>
      </c>
      <c r="Y13" s="117">
        <f t="shared" si="3"/>
        <v>57750.34</v>
      </c>
      <c r="Z13" s="117">
        <f t="shared" si="3"/>
        <v>8509.33</v>
      </c>
      <c r="AA13" s="117">
        <f t="shared" si="3"/>
        <v>38458.61</v>
      </c>
      <c r="AB13" s="117">
        <f t="shared" si="3"/>
        <v>4951.996</v>
      </c>
      <c r="AC13" s="117">
        <f t="shared" si="3"/>
        <v>302675.61</v>
      </c>
      <c r="AD13" s="117">
        <f t="shared" si="3"/>
        <v>5323.68</v>
      </c>
      <c r="AE13" s="117">
        <f t="shared" si="3"/>
        <v>5511.77</v>
      </c>
      <c r="AF13" s="117">
        <f t="shared" si="3"/>
        <v>5403.986</v>
      </c>
      <c r="AG13" s="117">
        <f t="shared" si="3"/>
        <v>7060.02</v>
      </c>
      <c r="AH13" s="117">
        <f aca="true" t="shared" si="4" ref="AH13:BI13">AH11+AH12</f>
        <v>30264.18</v>
      </c>
      <c r="AI13" s="117">
        <f t="shared" si="4"/>
        <v>4927.25</v>
      </c>
      <c r="AJ13" s="117">
        <f t="shared" si="4"/>
        <v>6023.986</v>
      </c>
      <c r="AK13" s="117">
        <f t="shared" si="4"/>
        <v>147584.22</v>
      </c>
      <c r="AL13" s="117">
        <f t="shared" si="4"/>
        <v>22224.153</v>
      </c>
      <c r="AM13" s="117">
        <f t="shared" si="4"/>
        <v>5974.32</v>
      </c>
      <c r="AN13" s="117">
        <f t="shared" si="4"/>
        <v>40108.185999999994</v>
      </c>
      <c r="AO13" s="117">
        <f t="shared" si="4"/>
        <v>5259.93</v>
      </c>
      <c r="AP13" s="117">
        <f t="shared" si="4"/>
        <v>6310.77</v>
      </c>
      <c r="AQ13" s="117">
        <f t="shared" si="4"/>
        <v>108896.35</v>
      </c>
      <c r="AR13" s="117">
        <f t="shared" si="4"/>
        <v>123021.29</v>
      </c>
      <c r="AS13" s="117">
        <f t="shared" si="4"/>
        <v>5388.536</v>
      </c>
      <c r="AT13" s="117">
        <f t="shared" si="4"/>
        <v>53527.399999999994</v>
      </c>
      <c r="AU13" s="117">
        <f t="shared" si="4"/>
        <v>192236.11</v>
      </c>
      <c r="AV13" s="117">
        <f t="shared" si="4"/>
        <v>1907</v>
      </c>
      <c r="AW13" s="117">
        <f t="shared" si="4"/>
        <v>197018.08000000002</v>
      </c>
      <c r="AX13" s="117">
        <f t="shared" si="4"/>
        <v>0</v>
      </c>
      <c r="AY13" s="117">
        <f t="shared" si="4"/>
        <v>0</v>
      </c>
      <c r="AZ13" s="117">
        <f t="shared" si="4"/>
        <v>0</v>
      </c>
      <c r="BA13" s="117">
        <f t="shared" si="4"/>
        <v>0</v>
      </c>
      <c r="BB13" s="117">
        <f t="shared" si="4"/>
        <v>0</v>
      </c>
      <c r="BC13" s="117">
        <f t="shared" si="4"/>
        <v>0</v>
      </c>
      <c r="BD13" s="117">
        <f t="shared" si="4"/>
        <v>0</v>
      </c>
      <c r="BE13" s="117">
        <f t="shared" si="4"/>
        <v>0</v>
      </c>
      <c r="BF13" s="117">
        <f t="shared" si="4"/>
        <v>0</v>
      </c>
      <c r="BG13" s="117">
        <f t="shared" si="4"/>
        <v>0</v>
      </c>
      <c r="BH13" s="117">
        <f t="shared" si="4"/>
        <v>0</v>
      </c>
      <c r="BI13" s="117">
        <f t="shared" si="4"/>
        <v>0</v>
      </c>
      <c r="BJ13" s="122">
        <f>BJ12+BJ11</f>
        <v>1949825.17975</v>
      </c>
    </row>
    <row r="14" spans="1:6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7" spans="1:62" ht="13.5" thickBot="1">
      <c r="A17" s="1" t="s">
        <v>48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3.5" thickBot="1">
      <c r="A18" s="18" t="s">
        <v>8</v>
      </c>
      <c r="B18" s="53">
        <v>1</v>
      </c>
      <c r="C18" s="8">
        <v>2</v>
      </c>
      <c r="D18" s="8">
        <v>3</v>
      </c>
      <c r="E18" s="8">
        <v>4</v>
      </c>
      <c r="F18" s="8">
        <v>5</v>
      </c>
      <c r="G18" s="8">
        <v>6</v>
      </c>
      <c r="H18" s="8">
        <v>7</v>
      </c>
      <c r="I18" s="8">
        <v>8</v>
      </c>
      <c r="J18" s="8">
        <v>9</v>
      </c>
      <c r="K18" s="8">
        <v>10</v>
      </c>
      <c r="L18" s="8">
        <v>11</v>
      </c>
      <c r="M18" s="8">
        <v>12</v>
      </c>
      <c r="N18" s="8">
        <v>13</v>
      </c>
      <c r="O18" s="8">
        <v>14</v>
      </c>
      <c r="P18" s="8">
        <v>15</v>
      </c>
      <c r="Q18" s="8">
        <v>16</v>
      </c>
      <c r="R18" s="8">
        <v>17</v>
      </c>
      <c r="S18" s="8">
        <v>18</v>
      </c>
      <c r="T18" s="8">
        <v>19</v>
      </c>
      <c r="U18" s="8">
        <v>20</v>
      </c>
      <c r="V18" s="8">
        <v>21</v>
      </c>
      <c r="W18" s="8">
        <v>22</v>
      </c>
      <c r="X18" s="8">
        <v>23</v>
      </c>
      <c r="Y18" s="8">
        <v>24</v>
      </c>
      <c r="Z18" s="8">
        <v>25</v>
      </c>
      <c r="AA18" s="8">
        <v>26</v>
      </c>
      <c r="AB18" s="8">
        <v>27</v>
      </c>
      <c r="AC18" s="8">
        <v>28</v>
      </c>
      <c r="AD18" s="8">
        <v>29</v>
      </c>
      <c r="AE18" s="8">
        <v>30</v>
      </c>
      <c r="AF18" s="8">
        <v>31</v>
      </c>
      <c r="AG18" s="8">
        <v>32</v>
      </c>
      <c r="AH18" s="8">
        <v>33</v>
      </c>
      <c r="AI18" s="8">
        <v>34</v>
      </c>
      <c r="AJ18" s="8">
        <v>35</v>
      </c>
      <c r="AK18" s="8">
        <v>36</v>
      </c>
      <c r="AL18" s="8">
        <v>37</v>
      </c>
      <c r="AM18" s="8">
        <v>38</v>
      </c>
      <c r="AN18" s="8">
        <v>39</v>
      </c>
      <c r="AO18" s="8">
        <v>40</v>
      </c>
      <c r="AP18" s="8">
        <v>41</v>
      </c>
      <c r="AQ18" s="8">
        <v>42</v>
      </c>
      <c r="AR18" s="8">
        <v>43</v>
      </c>
      <c r="AS18" s="8">
        <v>44</v>
      </c>
      <c r="AT18" s="8">
        <v>45</v>
      </c>
      <c r="AU18" s="8">
        <v>46</v>
      </c>
      <c r="AV18" s="8">
        <v>47</v>
      </c>
      <c r="AW18" s="8">
        <v>48</v>
      </c>
      <c r="AX18" s="8">
        <v>49</v>
      </c>
      <c r="AY18" s="8">
        <v>50</v>
      </c>
      <c r="AZ18" s="8">
        <v>51</v>
      </c>
      <c r="BA18" s="8">
        <v>52</v>
      </c>
      <c r="BB18" s="8">
        <v>53</v>
      </c>
      <c r="BC18" s="8">
        <v>54</v>
      </c>
      <c r="BD18" s="8">
        <v>55</v>
      </c>
      <c r="BE18" s="8">
        <v>56</v>
      </c>
      <c r="BF18" s="8">
        <v>57</v>
      </c>
      <c r="BG18" s="8">
        <v>58</v>
      </c>
      <c r="BH18" s="8">
        <v>59</v>
      </c>
      <c r="BI18" s="9">
        <v>60</v>
      </c>
      <c r="BJ18" s="9" t="s">
        <v>32</v>
      </c>
    </row>
    <row r="19" spans="1:62" ht="12.75">
      <c r="A19" s="75" t="s">
        <v>37</v>
      </c>
      <c r="B19" s="127">
        <f>aktivita1!B31+aktivita2!B31+aktivita3!B31+aktivita4!B31+aktivita5!B31+aktivita6!B31+aktivita7!B31+aktivita8!B31</f>
        <v>0</v>
      </c>
      <c r="C19" s="128">
        <f>aktivita1!C31+aktivita2!C31+aktivita3!C31+aktivita4!C31+aktivita5!C31+aktivita6!C31+aktivita7!C31+aktivita8!C31</f>
        <v>0</v>
      </c>
      <c r="D19" s="128">
        <f>aktivita1!D31+aktivita2!D31+aktivita3!D31+aktivita4!D31+aktivita5!D31+aktivita6!D31+aktivita7!D31+aktivita8!D31</f>
        <v>0</v>
      </c>
      <c r="E19" s="128">
        <f>aktivita1!E31+aktivita2!E31+aktivita3!E31+aktivita4!E31+aktivita5!E31+aktivita6!E31+aktivita7!E31+aktivita8!E31</f>
        <v>0</v>
      </c>
      <c r="F19" s="128">
        <f>aktivita1!F31+aktivita2!F31+aktivita3!F31+aktivita4!F31+aktivita5!F31+aktivita6!F31+aktivita7!F31+aktivita8!F31</f>
        <v>0</v>
      </c>
      <c r="G19" s="128">
        <f>aktivita1!G31+aktivita2!G31+aktivita3!G31+aktivita4!G31+aktivita5!G31+aktivita6!G31+aktivita7!G31+aktivita8!G31</f>
        <v>0</v>
      </c>
      <c r="H19" s="128">
        <f>aktivita1!H31+aktivita2!H31+aktivita3!H31+aktivita4!H31+aktivita5!H31+aktivita6!H31+aktivita7!H31+aktivita8!H31</f>
        <v>0</v>
      </c>
      <c r="I19" s="128">
        <f>aktivita1!I31+aktivita2!I31+aktivita3!I31+aktivita4!I31+aktivita5!I31+aktivita6!I31+aktivita7!I31+aktivita8!I31</f>
        <v>0</v>
      </c>
      <c r="J19" s="128">
        <f>aktivita1!J31+aktivita2!J31+aktivita3!J31+aktivita4!J31+aktivita5!J31+aktivita6!J31+aktivita7!J31+aktivita8!J31</f>
        <v>0</v>
      </c>
      <c r="K19" s="128">
        <f>aktivita1!K31+aktivita2!K31+aktivita3!K31+aktivita4!K31+aktivita5!K31+aktivita6!K31+aktivita7!K31+aktivita8!K31</f>
        <v>0</v>
      </c>
      <c r="L19" s="128">
        <f>aktivita1!L31+aktivita2!L31+aktivita3!L31+aktivita4!L31+aktivita5!L31+aktivita6!L31+aktivita7!L31+aktivita8!L31</f>
        <v>0</v>
      </c>
      <c r="M19" s="128">
        <f>aktivita1!M31+aktivita2!M31+aktivita3!M31+aktivita4!M31+aktivita5!M31+aktivita6!M31+aktivita7!M31+aktivita8!M31</f>
        <v>0</v>
      </c>
      <c r="N19" s="128">
        <f>aktivita1!N31+aktivita2!N31+aktivita3!N31+aktivita4!N31+aktivita5!N31+aktivita6!N31+aktivita7!N31+aktivita8!N31</f>
        <v>0</v>
      </c>
      <c r="O19" s="128">
        <f>aktivita1!O31+aktivita2!O31+aktivita3!O31+aktivita4!O31+aktivita5!O31+aktivita6!O31+aktivita7!O31+aktivita8!O31</f>
        <v>0</v>
      </c>
      <c r="P19" s="128">
        <f>aktivita1!P31+aktivita2!P31+aktivita3!P31+aktivita4!P31+aktivita5!P31+aktivita6!P31+aktivita7!P31+aktivita8!P31</f>
        <v>0</v>
      </c>
      <c r="Q19" s="128">
        <f>aktivita1!Q31+aktivita2!Q31+aktivita3!Q31+aktivita4!Q31+aktivita5!Q31+aktivita6!Q31+aktivita7!Q31+aktivita8!Q31</f>
        <v>0</v>
      </c>
      <c r="R19" s="128">
        <f>aktivita1!R31+aktivita2!R31+aktivita3!R31+aktivita4!R31+aktivita5!R31+aktivita6!R31+aktivita7!R31+aktivita8!R31</f>
        <v>0</v>
      </c>
      <c r="S19" s="128">
        <f>aktivita1!S31+aktivita2!S31+aktivita3!S31+aktivita4!S31+aktivita5!S31+aktivita6!S31+aktivita7!S31+aktivita8!S31</f>
        <v>0</v>
      </c>
      <c r="T19" s="128">
        <f>aktivita1!T31+aktivita2!T31+aktivita3!T31+aktivita4!T31+aktivita5!T31+aktivita6!T31+aktivita7!T31+aktivita8!T31</f>
        <v>0</v>
      </c>
      <c r="U19" s="128">
        <f>aktivita1!U31+aktivita2!U31+aktivita3!U31+aktivita4!U31+aktivita5!U31+aktivita6!U31+aktivita7!U31+aktivita8!U31</f>
        <v>0</v>
      </c>
      <c r="V19" s="128">
        <f>aktivita1!V31+aktivita2!V31+aktivita3!V31+aktivita4!V31+aktivita5!V31+aktivita6!V31+aktivita7!V31+aktivita8!V31</f>
        <v>0</v>
      </c>
      <c r="W19" s="128">
        <f>aktivita1!W31+aktivita2!W31+aktivita3!W31+aktivita4!W31+aktivita5!W31+aktivita6!W31+aktivita7!W31+aktivita8!W31</f>
        <v>0</v>
      </c>
      <c r="X19" s="128">
        <f>aktivita1!X31+aktivita2!X31+aktivita3!X31+aktivita4!X31+aktivita5!X31+aktivita6!X31+aktivita7!X31+aktivita8!X31</f>
        <v>0</v>
      </c>
      <c r="Y19" s="128">
        <f>aktivita1!Y31+aktivita2!Y31+aktivita3!Y31+aktivita4!Y31+aktivita5!Y31+aktivita6!Y31+aktivita7!Y31+aktivita8!Y31</f>
        <v>0</v>
      </c>
      <c r="Z19" s="128">
        <f>aktivita1!Z31+aktivita2!Z31+aktivita3!Z31+aktivita4!Z31+aktivita5!Z31+aktivita6!Z31+aktivita7!Z31+aktivita8!Z31</f>
        <v>0</v>
      </c>
      <c r="AA19" s="128">
        <f>aktivita1!AA31+aktivita2!AA31+aktivita3!AA31+aktivita4!AA31+aktivita5!AA31+aktivita6!AA31+aktivita7!AA31+aktivita8!AA31</f>
        <v>0</v>
      </c>
      <c r="AB19" s="128">
        <f>aktivita1!AB31+aktivita2!AB31+aktivita3!AB31+aktivita4!AB31+aktivita5!AB31+aktivita6!AB31+aktivita7!AB31+aktivita8!AB31</f>
        <v>0</v>
      </c>
      <c r="AC19" s="128">
        <f>aktivita1!AC31+aktivita2!AC31+aktivita3!AC31+aktivita4!AC31+aktivita5!AC31+aktivita6!AC31+aktivita7!AC31+aktivita8!AC31</f>
        <v>0</v>
      </c>
      <c r="AD19" s="128">
        <f>aktivita1!AD31+aktivita2!AD31+aktivita3!AD31+aktivita4!AD31+aktivita5!AD31+aktivita6!AD31+aktivita7!AD31+aktivita8!AD31</f>
        <v>0</v>
      </c>
      <c r="AE19" s="128">
        <f>aktivita1!AE31+aktivita2!AE31+aktivita3!AE31+aktivita4!AE31+aktivita5!AE31+aktivita6!AE31+aktivita7!AE31+aktivita8!AE31</f>
        <v>0</v>
      </c>
      <c r="AF19" s="128">
        <f>aktivita1!AF31+aktivita2!AF31+aktivita3!AF31+aktivita4!AF31+aktivita5!AF31+aktivita6!AF31+aktivita7!AF31+aktivita8!AF31</f>
        <v>0</v>
      </c>
      <c r="AG19" s="128">
        <f>aktivita1!AG31+aktivita2!AG31+aktivita3!AG31+aktivita4!AG31+aktivita5!AG31+aktivita6!AG31+aktivita7!AG31+aktivita8!AG31</f>
        <v>0</v>
      </c>
      <c r="AH19" s="128">
        <f>aktivita1!AH31+aktivita2!AH31+aktivita3!AH31+aktivita4!AH31+aktivita5!AH31+aktivita6!AH31+aktivita7!AH31+aktivita8!AH31</f>
        <v>0</v>
      </c>
      <c r="AI19" s="128">
        <f>aktivita1!AI31+aktivita2!AI31+aktivita3!AI31+aktivita4!AI31+aktivita5!AI31+aktivita6!AI31+aktivita7!AI31+aktivita8!AI31</f>
        <v>0</v>
      </c>
      <c r="AJ19" s="128">
        <f>aktivita1!AJ31+aktivita2!AJ31+aktivita3!AJ31+aktivita4!AJ31+aktivita5!AJ31+aktivita6!AJ31+aktivita7!AJ31+aktivita8!AJ31</f>
        <v>0</v>
      </c>
      <c r="AK19" s="128">
        <f>aktivita1!AK31+aktivita2!AK31+aktivita3!AK31+aktivita4!AK31+aktivita5!AK31+aktivita6!AK31+aktivita7!AK31+aktivita8!AK31</f>
        <v>0</v>
      </c>
      <c r="AL19" s="128">
        <f>aktivita1!AL31+aktivita2!AL31+aktivita3!AL31+aktivita4!AL31+aktivita5!AL31+aktivita6!AL31+aktivita7!AL31+aktivita8!AL31</f>
        <v>0</v>
      </c>
      <c r="AM19" s="128">
        <f>aktivita1!AM31+aktivita2!AM31+aktivita3!AM31+aktivita4!AM31+aktivita5!AM31+aktivita6!AM31+aktivita7!AM31+aktivita8!AM31</f>
        <v>0</v>
      </c>
      <c r="AN19" s="128">
        <f>aktivita1!AN31+aktivita2!AN31+aktivita3!AN31+aktivita4!AN31+aktivita5!AN31+aktivita6!AN31+aktivita7!AN31+aktivita8!AN31</f>
        <v>0</v>
      </c>
      <c r="AO19" s="128">
        <f>aktivita1!AO31+aktivita2!AO31+aktivita3!AO31+aktivita4!AO31+aktivita5!AO31+aktivita6!AO31+aktivita7!AO31+aktivita8!AO31</f>
        <v>0</v>
      </c>
      <c r="AP19" s="128">
        <f>aktivita1!AP31+aktivita2!AP31+aktivita3!AP31+aktivita4!AP31+aktivita5!AP31+aktivita6!AP31+aktivita7!AP31+aktivita8!AP31</f>
        <v>0</v>
      </c>
      <c r="AQ19" s="128">
        <f>aktivita1!AQ31+aktivita2!AQ31+aktivita3!AQ31+aktivita4!AQ31+aktivita5!AQ31+aktivita6!AQ31+aktivita7!AQ31+aktivita8!AQ31</f>
        <v>0</v>
      </c>
      <c r="AR19" s="128">
        <f>aktivita1!AR31+aktivita2!AR31+aktivita3!AR31+aktivita4!AR31+aktivita5!AR31+aktivita6!AR31+aktivita7!AR31+aktivita8!AR31</f>
        <v>0</v>
      </c>
      <c r="AS19" s="128">
        <f>aktivita1!AS31+aktivita2!AS31+aktivita3!AS31+aktivita4!AS31+aktivita5!AS31+aktivita6!AS31+aktivita7!AS31+aktivita8!AS31</f>
        <v>0</v>
      </c>
      <c r="AT19" s="128">
        <f>aktivita1!AT31+aktivita2!AT31+aktivita3!AT31+aktivita4!AT31+aktivita5!AT31+aktivita6!AT31+aktivita7!AT31+aktivita8!AT31</f>
        <v>0</v>
      </c>
      <c r="AU19" s="128">
        <f>aktivita1!AU31+aktivita2!AU31+aktivita3!AU31+aktivita4!AU31+aktivita5!AU31+aktivita6!AU31+aktivita7!AU31+aktivita8!AU31</f>
        <v>0</v>
      </c>
      <c r="AV19" s="128">
        <f>aktivita1!AV31+aktivita2!AV31+aktivita3!AV31+aktivita4!AV31+aktivita5!AV31+aktivita6!AV31+aktivita7!AV31+aktivita8!AV31</f>
        <v>0</v>
      </c>
      <c r="AW19" s="128">
        <f>aktivita1!AW31+aktivita2!AW31+aktivita3!AW31+aktivita4!AW31+aktivita5!AW31+aktivita6!AW31+aktivita7!AW31+aktivita8!AW31</f>
        <v>0</v>
      </c>
      <c r="AX19" s="128">
        <f>aktivita1!AX31+aktivita2!AX31+aktivita3!AX31+aktivita4!AX31+aktivita5!AX31+aktivita6!AX31+aktivita7!AX31+aktivita8!AX31</f>
        <v>0</v>
      </c>
      <c r="AY19" s="128">
        <f>aktivita1!AY31+aktivita2!AY31+aktivita3!AY31+aktivita4!AY31+aktivita5!AY31+aktivita6!AY31+aktivita7!AY31+aktivita8!AY31</f>
        <v>0</v>
      </c>
      <c r="AZ19" s="128">
        <f>aktivita1!AZ31+aktivita2!AZ31+aktivita3!AZ31+aktivita4!AZ31+aktivita5!AZ31+aktivita6!AZ31+aktivita7!AZ31+aktivita8!AZ31</f>
        <v>0</v>
      </c>
      <c r="BA19" s="128">
        <f>aktivita1!BA31+aktivita2!BA31+aktivita3!BA31+aktivita4!BA31+aktivita5!BA31+aktivita6!BA31+aktivita7!BA31+aktivita8!BA31</f>
        <v>0</v>
      </c>
      <c r="BB19" s="128">
        <f>aktivita1!BB31+aktivita2!BB31+aktivita3!BB31+aktivita4!BB31+aktivita5!BB31+aktivita6!BB31+aktivita7!BB31+aktivita8!BB31</f>
        <v>0</v>
      </c>
      <c r="BC19" s="128">
        <f>aktivita1!BC31+aktivita2!BC31+aktivita3!BC31+aktivita4!BC31+aktivita5!BC31+aktivita6!BC31+aktivita7!BC31+aktivita8!BC31</f>
        <v>0</v>
      </c>
      <c r="BD19" s="128">
        <f>aktivita1!BD31+aktivita2!BD31+aktivita3!BD31+aktivita4!BD31+aktivita5!BD31+aktivita6!BD31+aktivita7!BD31+aktivita8!BD31</f>
        <v>0</v>
      </c>
      <c r="BE19" s="128">
        <f>aktivita1!BE31+aktivita2!BE31+aktivita3!BE31+aktivita4!BE31+aktivita5!BE31+aktivita6!BE31+aktivita7!BE31+aktivita8!BE31</f>
        <v>0</v>
      </c>
      <c r="BF19" s="128">
        <f>aktivita1!BF31+aktivita2!BF31+aktivita3!BF31+aktivita4!BF31+aktivita5!BF31+aktivita6!BF31+aktivita7!BF31+aktivita8!BF31</f>
        <v>0</v>
      </c>
      <c r="BG19" s="128">
        <f>aktivita1!BG31+aktivita2!BG31+aktivita3!BG31+aktivita4!BG31+aktivita5!BG31+aktivita6!BG31+aktivita7!BG31+aktivita8!BG31</f>
        <v>0</v>
      </c>
      <c r="BH19" s="128">
        <f>aktivita1!BH31+aktivita2!BH31+aktivita3!BH31+aktivita4!BH31+aktivita5!BH31+aktivita6!BH31+aktivita7!BH31+aktivita8!BH31</f>
        <v>0</v>
      </c>
      <c r="BI19" s="128">
        <f>aktivita1!BI31+aktivita2!BI31+aktivita3!BI31+aktivita4!BI31+aktivita5!BI31+aktivita6!BI31+aktivita7!BI31+aktivita8!BI31</f>
        <v>0</v>
      </c>
      <c r="BJ19" s="129">
        <f aca="true" t="shared" si="5" ref="BJ19:BJ25">SUM(B19:BI19)</f>
        <v>0</v>
      </c>
    </row>
    <row r="20" spans="1:62" ht="12.75">
      <c r="A20" s="58" t="s">
        <v>38</v>
      </c>
      <c r="B20" s="116">
        <f>aktivita1!B32+aktivita2!B32+aktivita3!B32+aktivita4!B32+aktivita5!B32+aktivita6!B32+aktivita7!B32+aktivita8!B32</f>
        <v>0</v>
      </c>
      <c r="C20" s="113">
        <f>aktivita1!C32+aktivita2!C32+aktivita3!C32+aktivita4!C32+aktivita5!C32+aktivita6!C32+aktivita7!C32+aktivita8!C32</f>
        <v>0</v>
      </c>
      <c r="D20" s="113">
        <f>aktivita1!D32+aktivita2!D32+aktivita3!D32+aktivita4!D32+aktivita5!D32+aktivita6!D32+aktivita7!D32+aktivita8!D32</f>
        <v>0</v>
      </c>
      <c r="E20" s="113">
        <f>aktivita1!E32+aktivita2!E32+aktivita3!E32+aktivita4!E32+aktivita5!E32+aktivita6!E32+aktivita7!E32+aktivita8!E32</f>
        <v>0</v>
      </c>
      <c r="F20" s="113">
        <f>aktivita1!F32+aktivita2!F32+aktivita3!F32+aktivita4!F32+aktivita5!F32+aktivita6!F32+aktivita7!F32+aktivita8!F32</f>
        <v>0</v>
      </c>
      <c r="G20" s="113">
        <f>aktivita1!G32+aktivita2!G32+aktivita3!G32+aktivita4!G32+aktivita5!G32+aktivita6!G32+aktivita7!G32+aktivita8!G32</f>
        <v>0</v>
      </c>
      <c r="H20" s="113">
        <f>aktivita1!H32+aktivita2!H32+aktivita3!H32+aktivita4!H32+aktivita5!H32+aktivita6!H32+aktivita7!H32+aktivita8!H32</f>
        <v>0</v>
      </c>
      <c r="I20" s="113">
        <f>aktivita1!I32+aktivita2!I32+aktivita3!I32+aktivita4!I32+aktivita5!I32+aktivita6!I32+aktivita7!I32+aktivita8!I32</f>
        <v>0</v>
      </c>
      <c r="J20" s="113">
        <f>aktivita1!J32+aktivita2!J32+aktivita3!J32+aktivita4!J32+aktivita5!J32+aktivita6!J32+aktivita7!J32+aktivita8!J32</f>
        <v>0</v>
      </c>
      <c r="K20" s="113">
        <f>aktivita1!K32+aktivita2!K32+aktivita3!K32+aktivita4!K32+aktivita5!K32+aktivita6!K32+aktivita7!K32+aktivita8!K32</f>
        <v>0</v>
      </c>
      <c r="L20" s="113">
        <f>aktivita1!L32+aktivita2!L32+aktivita3!L32+aktivita4!L32+aktivita5!L32+aktivita6!L32+aktivita7!L32+aktivita8!L32</f>
        <v>0</v>
      </c>
      <c r="M20" s="113">
        <f>aktivita1!M32+aktivita2!M32+aktivita3!M32+aktivita4!M32+aktivita5!M32+aktivita6!M32+aktivita7!M32+aktivita8!M32</f>
        <v>0</v>
      </c>
      <c r="N20" s="113">
        <f>aktivita1!N32+aktivita2!N32+aktivita3!N32+aktivita4!N32+aktivita5!N32+aktivita6!N32+aktivita7!N32+aktivita8!N32</f>
        <v>0</v>
      </c>
      <c r="O20" s="113">
        <f>aktivita1!O32+aktivita2!O32+aktivita3!O32+aktivita4!O32+aktivita5!O32+aktivita6!O32+aktivita7!O32+aktivita8!O32</f>
        <v>0</v>
      </c>
      <c r="P20" s="113">
        <f>aktivita1!P32+aktivita2!P32+aktivita3!P32+aktivita4!P32+aktivita5!P32+aktivita6!P32+aktivita7!P32+aktivita8!P32</f>
        <v>0</v>
      </c>
      <c r="Q20" s="113">
        <f>aktivita1!Q32+aktivita2!Q32+aktivita3!Q32+aktivita4!Q32+aktivita5!Q32+aktivita6!Q32+aktivita7!Q32+aktivita8!Q32</f>
        <v>0</v>
      </c>
      <c r="R20" s="113">
        <f>aktivita1!R32+aktivita2!R32+aktivita3!R32+aktivita4!R32+aktivita5!R32+aktivita6!R32+aktivita7!R32+aktivita8!R32</f>
        <v>0</v>
      </c>
      <c r="S20" s="113">
        <f>aktivita1!S32+aktivita2!S32+aktivita3!S32+aktivita4!S32+aktivita5!S32+aktivita6!S32+aktivita7!S32+aktivita8!S32</f>
        <v>0</v>
      </c>
      <c r="T20" s="113">
        <f>aktivita1!T32+aktivita2!T32+aktivita3!T32+aktivita4!T32+aktivita5!T32+aktivita6!T32+aktivita7!T32+aktivita8!T32</f>
        <v>0</v>
      </c>
      <c r="U20" s="113">
        <f>aktivita1!U32+aktivita2!U32+aktivita3!U32+aktivita4!U32+aktivita5!U32+aktivita6!U32+aktivita7!U32+aktivita8!U32</f>
        <v>0</v>
      </c>
      <c r="V20" s="113">
        <f>aktivita1!V32+aktivita2!V32+aktivita3!V32+aktivita4!V32+aktivita5!V32+aktivita6!V32+aktivita7!V32+aktivita8!V32</f>
        <v>0</v>
      </c>
      <c r="W20" s="113">
        <f>aktivita1!W32+aktivita2!W32+aktivita3!W32+aktivita4!W32+aktivita5!W32+aktivita6!W32+aktivita7!W32+aktivita8!W32</f>
        <v>0</v>
      </c>
      <c r="X20" s="113">
        <f>aktivita1!X32+aktivita2!X32+aktivita3!X32+aktivita4!X32+aktivita5!X32+aktivita6!X32+aktivita7!X32+aktivita8!X32</f>
        <v>0</v>
      </c>
      <c r="Y20" s="113">
        <f>aktivita1!Y32+aktivita2!Y32+aktivita3!Y32+aktivita4!Y32+aktivita5!Y32+aktivita6!Y32+aktivita7!Y32+aktivita8!Y32</f>
        <v>0</v>
      </c>
      <c r="Z20" s="113">
        <f>aktivita1!Z32+aktivita2!Z32+aktivita3!Z32+aktivita4!Z32+aktivita5!Z32+aktivita6!Z32+aktivita7!Z32+aktivita8!Z32</f>
        <v>0</v>
      </c>
      <c r="AA20" s="113">
        <f>aktivita1!AA32+aktivita2!AA32+aktivita3!AA32+aktivita4!AA32+aktivita5!AA32+aktivita6!AA32+aktivita7!AA32+aktivita8!AA32</f>
        <v>0</v>
      </c>
      <c r="AB20" s="113">
        <f>aktivita1!AB32+aktivita2!AB32+aktivita3!AB32+aktivita4!AB32+aktivita5!AB32+aktivita6!AB32+aktivita7!AB32+aktivita8!AB32</f>
        <v>0</v>
      </c>
      <c r="AC20" s="113">
        <f>aktivita1!AC32+aktivita2!AC32+aktivita3!AC32+aktivita4!AC32+aktivita5!AC32+aktivita6!AC32+aktivita7!AC32+aktivita8!AC32</f>
        <v>0</v>
      </c>
      <c r="AD20" s="113">
        <f>aktivita1!AD32+aktivita2!AD32+aktivita3!AD32+aktivita4!AD32+aktivita5!AD32+aktivita6!AD32+aktivita7!AD32+aktivita8!AD32</f>
        <v>0</v>
      </c>
      <c r="AE20" s="113">
        <f>aktivita1!AE32+aktivita2!AE32+aktivita3!AE32+aktivita4!AE32+aktivita5!AE32+aktivita6!AE32+aktivita7!AE32+aktivita8!AE32</f>
        <v>0</v>
      </c>
      <c r="AF20" s="113">
        <f>aktivita1!AF32+aktivita2!AF32+aktivita3!AF32+aktivita4!AF32+aktivita5!AF32+aktivita6!AF32+aktivita7!AF32+aktivita8!AF32</f>
        <v>0</v>
      </c>
      <c r="AG20" s="113">
        <f>aktivita1!AG32+aktivita2!AG32+aktivita3!AG32+aktivita4!AG32+aktivita5!AG32+aktivita6!AG32+aktivita7!AG32+aktivita8!AG32</f>
        <v>0</v>
      </c>
      <c r="AH20" s="113">
        <f>aktivita1!AH32+aktivita2!AH32+aktivita3!AH32+aktivita4!AH32+aktivita5!AH32+aktivita6!AH32+aktivita7!AH32+aktivita8!AH32</f>
        <v>0</v>
      </c>
      <c r="AI20" s="113">
        <f>aktivita1!AI32+aktivita2!AI32+aktivita3!AI32+aktivita4!AI32+aktivita5!AI32+aktivita6!AI32+aktivita7!AI32+aktivita8!AI32</f>
        <v>0</v>
      </c>
      <c r="AJ20" s="113">
        <f>aktivita1!AJ32+aktivita2!AJ32+aktivita3!AJ32+aktivita4!AJ32+aktivita5!AJ32+aktivita6!AJ32+aktivita7!AJ32+aktivita8!AJ32</f>
        <v>0</v>
      </c>
      <c r="AK20" s="113">
        <f>aktivita1!AK32+aktivita2!AK32+aktivita3!AK32+aktivita4!AK32+aktivita5!AK32+aktivita6!AK32+aktivita7!AK32+aktivita8!AK32</f>
        <v>0</v>
      </c>
      <c r="AL20" s="113">
        <f>aktivita1!AL32+aktivita2!AL32+aktivita3!AL32+aktivita4!AL32+aktivita5!AL32+aktivita6!AL32+aktivita7!AL32+aktivita8!AL32</f>
        <v>0</v>
      </c>
      <c r="AM20" s="113">
        <f>aktivita1!AM32+aktivita2!AM32+aktivita3!AM32+aktivita4!AM32+aktivita5!AM32+aktivita6!AM32+aktivita7!AM32+aktivita8!AM32</f>
        <v>0</v>
      </c>
      <c r="AN20" s="113">
        <f>aktivita1!AN32+aktivita2!AN32+aktivita3!AN32+aktivita4!AN32+aktivita5!AN32+aktivita6!AN32+aktivita7!AN32+aktivita8!AN32</f>
        <v>0</v>
      </c>
      <c r="AO20" s="113">
        <f>aktivita1!AO32+aktivita2!AO32+aktivita3!AO32+aktivita4!AO32+aktivita5!AO32+aktivita6!AO32+aktivita7!AO32+aktivita8!AO32</f>
        <v>0</v>
      </c>
      <c r="AP20" s="113">
        <f>aktivita1!AP32+aktivita2!AP32+aktivita3!AP32+aktivita4!AP32+aktivita5!AP32+aktivita6!AP32+aktivita7!AP32+aktivita8!AP32</f>
        <v>0</v>
      </c>
      <c r="AQ20" s="113">
        <f>aktivita1!AQ32+aktivita2!AQ32+aktivita3!AQ32+aktivita4!AQ32+aktivita5!AQ32+aktivita6!AQ32+aktivita7!AQ32+aktivita8!AQ32</f>
        <v>0</v>
      </c>
      <c r="AR20" s="113">
        <f>aktivita1!AR32+aktivita2!AR32+aktivita3!AR32+aktivita4!AR32+aktivita5!AR32+aktivita6!AR32+aktivita7!AR32+aktivita8!AR32</f>
        <v>0</v>
      </c>
      <c r="AS20" s="113">
        <f>aktivita1!AS32+aktivita2!AS32+aktivita3!AS32+aktivita4!AS32+aktivita5!AS32+aktivita6!AS32+aktivita7!AS32+aktivita8!AS32</f>
        <v>0</v>
      </c>
      <c r="AT20" s="113">
        <f>aktivita1!AT32+aktivita2!AT32+aktivita3!AT32+aktivita4!AT32+aktivita5!AT32+aktivita6!AT32+aktivita7!AT32+aktivita8!AT32</f>
        <v>0</v>
      </c>
      <c r="AU20" s="113">
        <f>aktivita1!AU32+aktivita2!AU32+aktivita3!AU32+aktivita4!AU32+aktivita5!AU32+aktivita6!AU32+aktivita7!AU32+aktivita8!AU32</f>
        <v>0</v>
      </c>
      <c r="AV20" s="113">
        <f>aktivita1!AV32+aktivita2!AV32+aktivita3!AV32+aktivita4!AV32+aktivita5!AV32+aktivita6!AV32+aktivita7!AV32+aktivita8!AV32</f>
        <v>0</v>
      </c>
      <c r="AW20" s="113">
        <f>aktivita1!AW32+aktivita2!AW32+aktivita3!AW32+aktivita4!AW32+aktivita5!AW32+aktivita6!AW32+aktivita7!AW32+aktivita8!AW32</f>
        <v>0</v>
      </c>
      <c r="AX20" s="113">
        <f>aktivita1!AX32+aktivita2!AX32+aktivita3!AX32+aktivita4!AX32+aktivita5!AX32+aktivita6!AX32+aktivita7!AX32+aktivita8!AX32</f>
        <v>0</v>
      </c>
      <c r="AY20" s="113">
        <f>aktivita1!AY32+aktivita2!AY32+aktivita3!AY32+aktivita4!AY32+aktivita5!AY32+aktivita6!AY32+aktivita7!AY32+aktivita8!AY32</f>
        <v>0</v>
      </c>
      <c r="AZ20" s="113">
        <f>aktivita1!AZ32+aktivita2!AZ32+aktivita3!AZ32+aktivita4!AZ32+aktivita5!AZ32+aktivita6!AZ32+aktivita7!AZ32+aktivita8!AZ32</f>
        <v>0</v>
      </c>
      <c r="BA20" s="113">
        <f>aktivita1!BA32+aktivita2!BA32+aktivita3!BA32+aktivita4!BA32+aktivita5!BA32+aktivita6!BA32+aktivita7!BA32+aktivita8!BA32</f>
        <v>0</v>
      </c>
      <c r="BB20" s="113">
        <f>aktivita1!BB32+aktivita2!BB32+aktivita3!BB32+aktivita4!BB32+aktivita5!BB32+aktivita6!BB32+aktivita7!BB32+aktivita8!BB32</f>
        <v>0</v>
      </c>
      <c r="BC20" s="113">
        <f>aktivita1!BC32+aktivita2!BC32+aktivita3!BC32+aktivita4!BC32+aktivita5!BC32+aktivita6!BC32+aktivita7!BC32+aktivita8!BC32</f>
        <v>0</v>
      </c>
      <c r="BD20" s="113">
        <f>aktivita1!BD32+aktivita2!BD32+aktivita3!BD32+aktivita4!BD32+aktivita5!BD32+aktivita6!BD32+aktivita7!BD32+aktivita8!BD32</f>
        <v>0</v>
      </c>
      <c r="BE20" s="113">
        <f>aktivita1!BE32+aktivita2!BE32+aktivita3!BE32+aktivita4!BE32+aktivita5!BE32+aktivita6!BE32+aktivita7!BE32+aktivita8!BE32</f>
        <v>0</v>
      </c>
      <c r="BF20" s="113">
        <f>aktivita1!BF32+aktivita2!BF32+aktivita3!BF32+aktivita4!BF32+aktivita5!BF32+aktivita6!BF32+aktivita7!BF32+aktivita8!BF32</f>
        <v>0</v>
      </c>
      <c r="BG20" s="113">
        <f>aktivita1!BG32+aktivita2!BG32+aktivita3!BG32+aktivita4!BG32+aktivita5!BG32+aktivita6!BG32+aktivita7!BG32+aktivita8!BG32</f>
        <v>0</v>
      </c>
      <c r="BH20" s="113">
        <f>aktivita1!BH32+aktivita2!BH32+aktivita3!BH32+aktivita4!BH32+aktivita5!BH32+aktivita6!BH32+aktivita7!BH32+aktivita8!BH32</f>
        <v>0</v>
      </c>
      <c r="BI20" s="113">
        <f>aktivita1!BI32+aktivita2!BI32+aktivita3!BI32+aktivita4!BI32+aktivita5!BI32+aktivita6!BI32+aktivita7!BI32+aktivita8!BI32</f>
        <v>0</v>
      </c>
      <c r="BJ20" s="121">
        <f t="shared" si="5"/>
        <v>0</v>
      </c>
    </row>
    <row r="21" spans="1:62" ht="12.75">
      <c r="A21" s="58" t="s">
        <v>39</v>
      </c>
      <c r="B21" s="116">
        <f>aktivita1!B33+aktivita2!B33+aktivita3!B33+aktivita4!B33+aktivita5!B33+aktivita6!B33+aktivita7!B33+aktivita8!B33</f>
        <v>0</v>
      </c>
      <c r="C21" s="113">
        <f>aktivita1!C33+aktivita2!C33+aktivita3!C33+aktivita4!C33+aktivita5!C33+aktivita6!C33+aktivita7!C33+aktivita8!C33</f>
        <v>0</v>
      </c>
      <c r="D21" s="113">
        <f>aktivita1!D33+aktivita2!D33+aktivita3!D33+aktivita4!D33+aktivita5!D33+aktivita6!D33+aktivita7!D33+aktivita8!D33</f>
        <v>0</v>
      </c>
      <c r="E21" s="113">
        <f>aktivita1!E33+aktivita2!E33+aktivita3!E33+aktivita4!E33+aktivita5!E33+aktivita6!E33+aktivita7!E33+aktivita8!E33</f>
        <v>0</v>
      </c>
      <c r="F21" s="113">
        <f>aktivita1!F33+aktivita2!F33+aktivita3!F33+aktivita4!F33+aktivita5!F33+aktivita6!F33+aktivita7!F33+aktivita8!F33</f>
        <v>0</v>
      </c>
      <c r="G21" s="113">
        <f>aktivita1!G33+aktivita2!G33+aktivita3!G33+aktivita4!G33+aktivita5!G33+aktivita6!G33+aktivita7!G33+aktivita8!G33</f>
        <v>55200</v>
      </c>
      <c r="H21" s="113">
        <f>aktivita1!H33+aktivita2!H33+aktivita3!H33+aktivita4!H33+aktivita5!H33+aktivita6!H33+aktivita7!H33+aktivita8!H33</f>
        <v>101267.6</v>
      </c>
      <c r="I21" s="113">
        <f>aktivita1!I33+aktivita2!I33+aktivita3!I33+aktivita4!I33+aktivita5!I33+aktivita6!I33+aktivita7!I33+aktivita8!I33</f>
        <v>0</v>
      </c>
      <c r="J21" s="113">
        <f>aktivita1!J33+aktivita2!J33+aktivita3!J33+aktivita4!J33+aktivita5!J33+aktivita6!J33+aktivita7!J33+aktivita8!J33</f>
        <v>0</v>
      </c>
      <c r="K21" s="113">
        <f>aktivita1!K33+aktivita2!K33+aktivita3!K33+aktivita4!K33+aktivita5!K33+aktivita6!K33+aktivita7!K33+aktivita8!K33</f>
        <v>0</v>
      </c>
      <c r="L21" s="113">
        <f>aktivita1!L33+aktivita2!L33+aktivita3!L33+aktivita4!L33+aktivita5!L33+aktivita6!L33+aktivita7!L33+aktivita8!L33</f>
        <v>0</v>
      </c>
      <c r="M21" s="113">
        <f>aktivita1!M33+aktivita2!M33+aktivita3!M33+aktivita4!M33+aktivita5!M33+aktivita6!M33+aktivita7!M33+aktivita8!M33</f>
        <v>0</v>
      </c>
      <c r="N21" s="113">
        <f>aktivita1!N33+aktivita2!N33+aktivita3!N33+aktivita4!N33+aktivita5!N33+aktivita6!N33+aktivita7!N33+aktivita8!N33</f>
        <v>0</v>
      </c>
      <c r="O21" s="113">
        <f>aktivita1!O33+aktivita2!O33+aktivita3!O33+aktivita4!O33+aktivita5!O33+aktivita6!O33+aktivita7!O33+aktivita8!O33</f>
        <v>0</v>
      </c>
      <c r="P21" s="113">
        <f>aktivita1!P33+aktivita2!P33+aktivita3!P33+aktivita4!P33+aktivita5!P33+aktivita6!P33+aktivita7!P33+aktivita8!P33</f>
        <v>0</v>
      </c>
      <c r="Q21" s="113">
        <f>aktivita1!Q33+aktivita2!Q33+aktivita3!Q33+aktivita4!Q33+aktivita5!Q33+aktivita6!Q33+aktivita7!Q33+aktivita8!Q33</f>
        <v>0</v>
      </c>
      <c r="R21" s="113">
        <f>aktivita1!R33+aktivita2!R33+aktivita3!R33+aktivita4!R33+aktivita5!R33+aktivita6!R33+aktivita7!R33+aktivita8!R33</f>
        <v>0</v>
      </c>
      <c r="S21" s="113">
        <f>aktivita1!S33+aktivita2!S33+aktivita3!S33+aktivita4!S33+aktivita5!S33+aktivita6!S33+aktivita7!S33+aktivita8!S33</f>
        <v>0</v>
      </c>
      <c r="T21" s="113">
        <f>aktivita1!T33+aktivita2!T33+aktivita3!T33+aktivita4!T33+aktivita5!T33+aktivita6!T33+aktivita7!T33+aktivita8!T33</f>
        <v>0</v>
      </c>
      <c r="U21" s="113">
        <f>aktivita1!U33+aktivita2!U33+aktivita3!U33+aktivita4!U33+aktivita5!U33+aktivita6!U33+aktivita7!U33+aktivita8!U33</f>
        <v>0</v>
      </c>
      <c r="V21" s="113">
        <f>aktivita1!V33+aktivita2!V33+aktivita3!V33+aktivita4!V33+aktivita5!V33+aktivita6!V33+aktivita7!V33+aktivita8!V33</f>
        <v>0</v>
      </c>
      <c r="W21" s="113">
        <f>aktivita1!W33+aktivita2!W33+aktivita3!W33+aktivita4!W33+aktivita5!W33+aktivita6!W33+aktivita7!W33+aktivita8!W33</f>
        <v>0</v>
      </c>
      <c r="X21" s="113">
        <f>aktivita1!X33+aktivita2!X33+aktivita3!X33+aktivita4!X33+aktivita5!X33+aktivita6!X33+aktivita7!X33+aktivita8!X33</f>
        <v>0</v>
      </c>
      <c r="Y21" s="113">
        <f>aktivita1!Y33+aktivita2!Y33+aktivita3!Y33+aktivita4!Y33+aktivita5!Y33+aktivita6!Y33+aktivita7!Y33+aktivita8!Y33</f>
        <v>0</v>
      </c>
      <c r="Z21" s="113">
        <f>aktivita1!Z33+aktivita2!Z33+aktivita3!Z33+aktivita4!Z33+aktivita5!Z33+aktivita6!Z33+aktivita7!Z33+aktivita8!Z33</f>
        <v>0</v>
      </c>
      <c r="AA21" s="113">
        <f>aktivita1!AA33+aktivita2!AA33+aktivita3!AA33+aktivita4!AA33+aktivita5!AA33+aktivita6!AA33+aktivita7!AA33+aktivita8!AA33</f>
        <v>0</v>
      </c>
      <c r="AB21" s="113">
        <f>aktivita1!AB33+aktivita2!AB33+aktivita3!AB33+aktivita4!AB33+aktivita5!AB33+aktivita6!AB33+aktivita7!AB33+aktivita8!AB33</f>
        <v>0</v>
      </c>
      <c r="AC21" s="113">
        <f>aktivita1!AC33+aktivita2!AC33+aktivita3!AC33+aktivita4!AC33+aktivita5!AC33+aktivita6!AC33+aktivita7!AC33+aktivita8!AC33</f>
        <v>0</v>
      </c>
      <c r="AD21" s="113">
        <f>aktivita1!AD33+aktivita2!AD33+aktivita3!AD33+aktivita4!AD33+aktivita5!AD33+aktivita6!AD33+aktivita7!AD33+aktivita8!AD33</f>
        <v>0</v>
      </c>
      <c r="AE21" s="113">
        <f>aktivita1!AE33+aktivita2!AE33+aktivita3!AE33+aktivita4!AE33+aktivita5!AE33+aktivita6!AE33+aktivita7!AE33+aktivita8!AE33</f>
        <v>0</v>
      </c>
      <c r="AF21" s="113">
        <f>aktivita1!AF33+aktivita2!AF33+aktivita3!AF33+aktivita4!AF33+aktivita5!AF33+aktivita6!AF33+aktivita7!AF33+aktivita8!AF33</f>
        <v>0</v>
      </c>
      <c r="AG21" s="113">
        <f>aktivita1!AG33+aktivita2!AG33+aktivita3!AG33+aktivita4!AG33+aktivita5!AG33+aktivita6!AG33+aktivita7!AG33+aktivita8!AG33</f>
        <v>0</v>
      </c>
      <c r="AH21" s="113">
        <f>aktivita1!AH33+aktivita2!AH33+aktivita3!AH33+aktivita4!AH33+aktivita5!AH33+aktivita6!AH33+aktivita7!AH33+aktivita8!AH33</f>
        <v>0</v>
      </c>
      <c r="AI21" s="113">
        <f>aktivita1!AI33+aktivita2!AI33+aktivita3!AI33+aktivita4!AI33+aktivita5!AI33+aktivita6!AI33+aktivita7!AI33+aktivita8!AI33</f>
        <v>0</v>
      </c>
      <c r="AJ21" s="113">
        <f>aktivita1!AJ33+aktivita2!AJ33+aktivita3!AJ33+aktivita4!AJ33+aktivita5!AJ33+aktivita6!AJ33+aktivita7!AJ33+aktivita8!AJ33</f>
        <v>0</v>
      </c>
      <c r="AK21" s="113">
        <f>aktivita1!AK33+aktivita2!AK33+aktivita3!AK33+aktivita4!AK33+aktivita5!AK33+aktivita6!AK33+aktivita7!AK33+aktivita8!AK33</f>
        <v>0</v>
      </c>
      <c r="AL21" s="113">
        <f>aktivita1!AL33+aktivita2!AL33+aktivita3!AL33+aktivita4!AL33+aktivita5!AL33+aktivita6!AL33+aktivita7!AL33+aktivita8!AL33</f>
        <v>0</v>
      </c>
      <c r="AM21" s="113">
        <f>aktivita1!AM33+aktivita2!AM33+aktivita3!AM33+aktivita4!AM33+aktivita5!AM33+aktivita6!AM33+aktivita7!AM33+aktivita8!AM33</f>
        <v>0</v>
      </c>
      <c r="AN21" s="113">
        <f>aktivita1!AN33+aktivita2!AN33+aktivita3!AN33+aktivita4!AN33+aktivita5!AN33+aktivita6!AN33+aktivita7!AN33+aktivita8!AN33</f>
        <v>0</v>
      </c>
      <c r="AO21" s="113">
        <f>aktivita1!AO33+aktivita2!AO33+aktivita3!AO33+aktivita4!AO33+aktivita5!AO33+aktivita6!AO33+aktivita7!AO33+aktivita8!AO33</f>
        <v>0</v>
      </c>
      <c r="AP21" s="113">
        <f>aktivita1!AP33+aktivita2!AP33+aktivita3!AP33+aktivita4!AP33+aktivita5!AP33+aktivita6!AP33+aktivita7!AP33+aktivita8!AP33</f>
        <v>0</v>
      </c>
      <c r="AQ21" s="113">
        <f>aktivita1!AQ33+aktivita2!AQ33+aktivita3!AQ33+aktivita4!AQ33+aktivita5!AQ33+aktivita6!AQ33+aktivita7!AQ33+aktivita8!AQ33</f>
        <v>0</v>
      </c>
      <c r="AR21" s="113">
        <f>aktivita1!AR33+aktivita2!AR33+aktivita3!AR33+aktivita4!AR33+aktivita5!AR33+aktivita6!AR33+aktivita7!AR33+aktivita8!AR33</f>
        <v>0</v>
      </c>
      <c r="AS21" s="113">
        <f>aktivita1!AS33+aktivita2!AS33+aktivita3!AS33+aktivita4!AS33+aktivita5!AS33+aktivita6!AS33+aktivita7!AS33+aktivita8!AS33</f>
        <v>0</v>
      </c>
      <c r="AT21" s="113">
        <f>aktivita1!AT33+aktivita2!AT33+aktivita3!AT33+aktivita4!AT33+aktivita5!AT33+aktivita6!AT33+aktivita7!AT33+aktivita8!AT33</f>
        <v>0</v>
      </c>
      <c r="AU21" s="113">
        <f>aktivita1!AU33+aktivita2!AU33+aktivita3!AU33+aktivita4!AU33+aktivita5!AU33+aktivita6!AU33+aktivita7!AU33+aktivita8!AU33</f>
        <v>0</v>
      </c>
      <c r="AV21" s="113">
        <f>aktivita1!AV33+aktivita2!AV33+aktivita3!AV33+aktivita4!AV33+aktivita5!AV33+aktivita6!AV33+aktivita7!AV33+aktivita8!AV33</f>
        <v>0</v>
      </c>
      <c r="AW21" s="113">
        <f>aktivita1!AW33+aktivita2!AW33+aktivita3!AW33+aktivita4!AW33+aktivita5!AW33+aktivita6!AW33+aktivita7!AW33+aktivita8!AW33</f>
        <v>0</v>
      </c>
      <c r="AX21" s="113">
        <f>aktivita1!AX33+aktivita2!AX33+aktivita3!AX33+aktivita4!AX33+aktivita5!AX33+aktivita6!AX33+aktivita7!AX33+aktivita8!AX33</f>
        <v>0</v>
      </c>
      <c r="AY21" s="113">
        <f>aktivita1!AY33+aktivita2!AY33+aktivita3!AY33+aktivita4!AY33+aktivita5!AY33+aktivita6!AY33+aktivita7!AY33+aktivita8!AY33</f>
        <v>0</v>
      </c>
      <c r="AZ21" s="113">
        <f>aktivita1!AZ33+aktivita2!AZ33+aktivita3!AZ33+aktivita4!AZ33+aktivita5!AZ33+aktivita6!AZ33+aktivita7!AZ33+aktivita8!AZ33</f>
        <v>0</v>
      </c>
      <c r="BA21" s="113">
        <f>aktivita1!BA33+aktivita2!BA33+aktivita3!BA33+aktivita4!BA33+aktivita5!BA33+aktivita6!BA33+aktivita7!BA33+aktivita8!BA33</f>
        <v>0</v>
      </c>
      <c r="BB21" s="113">
        <f>aktivita1!BB33+aktivita2!BB33+aktivita3!BB33+aktivita4!BB33+aktivita5!BB33+aktivita6!BB33+aktivita7!BB33+aktivita8!BB33</f>
        <v>0</v>
      </c>
      <c r="BC21" s="113">
        <f>aktivita1!BC33+aktivita2!BC33+aktivita3!BC33+aktivita4!BC33+aktivita5!BC33+aktivita6!BC33+aktivita7!BC33+aktivita8!BC33</f>
        <v>0</v>
      </c>
      <c r="BD21" s="113">
        <f>aktivita1!BD33+aktivita2!BD33+aktivita3!BD33+aktivita4!BD33+aktivita5!BD33+aktivita6!BD33+aktivita7!BD33+aktivita8!BD33</f>
        <v>0</v>
      </c>
      <c r="BE21" s="113">
        <f>aktivita1!BE33+aktivita2!BE33+aktivita3!BE33+aktivita4!BE33+aktivita5!BE33+aktivita6!BE33+aktivita7!BE33+aktivita8!BE33</f>
        <v>0</v>
      </c>
      <c r="BF21" s="113">
        <f>aktivita1!BF33+aktivita2!BF33+aktivita3!BF33+aktivita4!BF33+aktivita5!BF33+aktivita6!BF33+aktivita7!BF33+aktivita8!BF33</f>
        <v>0</v>
      </c>
      <c r="BG21" s="113">
        <f>aktivita1!BG33+aktivita2!BG33+aktivita3!BG33+aktivita4!BG33+aktivita5!BG33+aktivita6!BG33+aktivita7!BG33+aktivita8!BG33</f>
        <v>0</v>
      </c>
      <c r="BH21" s="113">
        <f>aktivita1!BH33+aktivita2!BH33+aktivita3!BH33+aktivita4!BH33+aktivita5!BH33+aktivita6!BH33+aktivita7!BH33+aktivita8!BH33</f>
        <v>0</v>
      </c>
      <c r="BI21" s="113">
        <f>aktivita1!BI33+aktivita2!BI33+aktivita3!BI33+aktivita4!BI33+aktivita5!BI33+aktivita6!BI33+aktivita7!BI33+aktivita8!BI33</f>
        <v>0</v>
      </c>
      <c r="BJ21" s="121">
        <f t="shared" si="5"/>
        <v>156467.6</v>
      </c>
    </row>
    <row r="22" spans="1:62" ht="12.75">
      <c r="A22" s="58" t="s">
        <v>40</v>
      </c>
      <c r="B22" s="116">
        <f>aktivita1!B34+aktivita2!B34+aktivita3!B34+aktivita4!B34+aktivita5!B34+aktivita6!B34+aktivita7!B34+aktivita8!B34</f>
        <v>0</v>
      </c>
      <c r="C22" s="113">
        <f>aktivita1!C34+aktivita2!C34+aktivita3!C34+aktivita4!C34+aktivita5!C34+aktivita6!C34+aktivita7!C34+aktivita8!C34</f>
        <v>0</v>
      </c>
      <c r="D22" s="113">
        <f>aktivita1!D34+aktivita2!D34+aktivita3!D34+aktivita4!D34+aktivita5!D34+aktivita6!D34+aktivita7!D34+aktivita8!D34</f>
        <v>0</v>
      </c>
      <c r="E22" s="113">
        <f>aktivita1!E34+aktivita2!E34+aktivita3!E34+aktivita4!E34+aktivita5!E34+aktivita6!E34+aktivita7!E34+aktivita8!E34</f>
        <v>0</v>
      </c>
      <c r="F22" s="113">
        <f>aktivita1!F34+aktivita2!F34+aktivita3!F34+aktivita4!F34+aktivita5!F34+aktivita6!F34+aktivita7!F34+aktivita8!F34</f>
        <v>0</v>
      </c>
      <c r="G22" s="113">
        <f>aktivita1!G34+aktivita2!G34+aktivita3!G34+aktivita4!G34+aktivita5!G34+aktivita6!G34+aktivita7!G34+aktivita8!G34</f>
        <v>0</v>
      </c>
      <c r="H22" s="113">
        <f>aktivita1!H34+aktivita2!H34+aktivita3!H34+aktivita4!H34+aktivita5!H34+aktivita6!H34+aktivita7!H34+aktivita8!H34</f>
        <v>0</v>
      </c>
      <c r="I22" s="113">
        <f>aktivita1!I34+aktivita2!I34+aktivita3!I34+aktivita4!I34+aktivita5!I34+aktivita6!I34+aktivita7!I34+aktivita8!I34</f>
        <v>0</v>
      </c>
      <c r="J22" s="113">
        <f>aktivita1!J34+aktivita2!J34+aktivita3!J34+aktivita4!J34+aktivita5!J34+aktivita6!J34+aktivita7!J34+aktivita8!J34</f>
        <v>0</v>
      </c>
      <c r="K22" s="113">
        <f>aktivita1!K34+aktivita2!K34+aktivita3!K34+aktivita4!K34+aktivita5!K34+aktivita6!K34+aktivita7!K34+aktivita8!K34</f>
        <v>0</v>
      </c>
      <c r="L22" s="113">
        <f>aktivita1!L34+aktivita2!L34+aktivita3!L34+aktivita4!L34+aktivita5!L34+aktivita6!L34+aktivita7!L34+aktivita8!L34</f>
        <v>0</v>
      </c>
      <c r="M22" s="113">
        <f>aktivita1!M34+aktivita2!M34+aktivita3!M34+aktivita4!M34+aktivita5!M34+aktivita6!M34+aktivita7!M34+aktivita8!M34</f>
        <v>0</v>
      </c>
      <c r="N22" s="113">
        <f>aktivita1!N34+aktivita2!N34+aktivita3!N34+aktivita4!N34+aktivita5!N34+aktivita6!N34+aktivita7!N34+aktivita8!N34</f>
        <v>0</v>
      </c>
      <c r="O22" s="113">
        <f>aktivita1!O34+aktivita2!O34+aktivita3!O34+aktivita4!O34+aktivita5!O34+aktivita6!O34+aktivita7!O34+aktivita8!O34</f>
        <v>0</v>
      </c>
      <c r="P22" s="113">
        <f>aktivita1!P34+aktivita2!P34+aktivita3!P34+aktivita4!P34+aktivita5!P34+aktivita6!P34+aktivita7!P34+aktivita8!P34</f>
        <v>0</v>
      </c>
      <c r="Q22" s="113">
        <f>aktivita1!Q34+aktivita2!Q34+aktivita3!Q34+aktivita4!Q34+aktivita5!Q34+aktivita6!Q34+aktivita7!Q34+aktivita8!Q34</f>
        <v>0</v>
      </c>
      <c r="R22" s="113">
        <f>aktivita1!R34+aktivita2!R34+aktivita3!R34+aktivita4!R34+aktivita5!R34+aktivita6!R34+aktivita7!R34+aktivita8!R34</f>
        <v>0</v>
      </c>
      <c r="S22" s="113">
        <f>aktivita1!S34+aktivita2!S34+aktivita3!S34+aktivita4!S34+aktivita5!S34+aktivita6!S34+aktivita7!S34+aktivita8!S34</f>
        <v>0</v>
      </c>
      <c r="T22" s="113">
        <f>aktivita1!T34+aktivita2!T34+aktivita3!T34+aktivita4!T34+aktivita5!T34+aktivita6!T34+aktivita7!T34+aktivita8!T34</f>
        <v>0</v>
      </c>
      <c r="U22" s="113">
        <f>aktivita1!U34+aktivita2!U34+aktivita3!U34+aktivita4!U34+aktivita5!U34+aktivita6!U34+aktivita7!U34+aktivita8!U34</f>
        <v>0</v>
      </c>
      <c r="V22" s="113">
        <f>aktivita1!V34+aktivita2!V34+aktivita3!V34+aktivita4!V34+aktivita5!V34+aktivita6!V34+aktivita7!V34+aktivita8!V34</f>
        <v>0</v>
      </c>
      <c r="W22" s="113">
        <f>aktivita1!W34+aktivita2!W34+aktivita3!W34+aktivita4!W34+aktivita5!W34+aktivita6!W34+aktivita7!W34+aktivita8!W34</f>
        <v>0</v>
      </c>
      <c r="X22" s="113">
        <f>aktivita1!X34+aktivita2!X34+aktivita3!X34+aktivita4!X34+aktivita5!X34+aktivita6!X34+aktivita7!X34+aktivita8!X34</f>
        <v>0</v>
      </c>
      <c r="Y22" s="113">
        <f>aktivita1!Y34+aktivita2!Y34+aktivita3!Y34+aktivita4!Y34+aktivita5!Y34+aktivita6!Y34+aktivita7!Y34+aktivita8!Y34</f>
        <v>0</v>
      </c>
      <c r="Z22" s="113">
        <f>aktivita1!Z34+aktivita2!Z34+aktivita3!Z34+aktivita4!Z34+aktivita5!Z34+aktivita6!Z34+aktivita7!Z34+aktivita8!Z34</f>
        <v>0</v>
      </c>
      <c r="AA22" s="113">
        <f>aktivita1!AA34+aktivita2!AA34+aktivita3!AA34+aktivita4!AA34+aktivita5!AA34+aktivita6!AA34+aktivita7!AA34+aktivita8!AA34</f>
        <v>0</v>
      </c>
      <c r="AB22" s="113">
        <f>aktivita1!AB34+aktivita2!AB34+aktivita3!AB34+aktivita4!AB34+aktivita5!AB34+aktivita6!AB34+aktivita7!AB34+aktivita8!AB34</f>
        <v>0</v>
      </c>
      <c r="AC22" s="113">
        <f>aktivita1!AC34+aktivita2!AC34+aktivita3!AC34+aktivita4!AC34+aktivita5!AC34+aktivita6!AC34+aktivita7!AC34+aktivita8!AC34</f>
        <v>0</v>
      </c>
      <c r="AD22" s="113">
        <f>aktivita1!AD34+aktivita2!AD34+aktivita3!AD34+aktivita4!AD34+aktivita5!AD34+aktivita6!AD34+aktivita7!AD34+aktivita8!AD34</f>
        <v>0</v>
      </c>
      <c r="AE22" s="113">
        <f>aktivita1!AE34+aktivita2!AE34+aktivita3!AE34+aktivita4!AE34+aktivita5!AE34+aktivita6!AE34+aktivita7!AE34+aktivita8!AE34</f>
        <v>0</v>
      </c>
      <c r="AF22" s="113">
        <f>aktivita1!AF34+aktivita2!AF34+aktivita3!AF34+aktivita4!AF34+aktivita5!AF34+aktivita6!AF34+aktivita7!AF34+aktivita8!AF34</f>
        <v>0</v>
      </c>
      <c r="AG22" s="113">
        <f>aktivita1!AG34+aktivita2!AG34+aktivita3!AG34+aktivita4!AG34+aktivita5!AG34+aktivita6!AG34+aktivita7!AG34+aktivita8!AG34</f>
        <v>0</v>
      </c>
      <c r="AH22" s="113">
        <f>aktivita1!AH34+aktivita2!AH34+aktivita3!AH34+aktivita4!AH34+aktivita5!AH34+aktivita6!AH34+aktivita7!AH34+aktivita8!AH34</f>
        <v>0</v>
      </c>
      <c r="AI22" s="113">
        <f>aktivita1!AI34+aktivita2!AI34+aktivita3!AI34+aktivita4!AI34+aktivita5!AI34+aktivita6!AI34+aktivita7!AI34+aktivita8!AI34</f>
        <v>0</v>
      </c>
      <c r="AJ22" s="113">
        <f>aktivita1!AJ34+aktivita2!AJ34+aktivita3!AJ34+aktivita4!AJ34+aktivita5!AJ34+aktivita6!AJ34+aktivita7!AJ34+aktivita8!AJ34</f>
        <v>0</v>
      </c>
      <c r="AK22" s="113">
        <f>aktivita1!AK34+aktivita2!AK34+aktivita3!AK34+aktivita4!AK34+aktivita5!AK34+aktivita6!AK34+aktivita7!AK34+aktivita8!AK34</f>
        <v>0</v>
      </c>
      <c r="AL22" s="113">
        <f>aktivita1!AL34+aktivita2!AL34+aktivita3!AL34+aktivita4!AL34+aktivita5!AL34+aktivita6!AL34+aktivita7!AL34+aktivita8!AL34</f>
        <v>0</v>
      </c>
      <c r="AM22" s="113">
        <f>aktivita1!AM34+aktivita2!AM34+aktivita3!AM34+aktivita4!AM34+aktivita5!AM34+aktivita6!AM34+aktivita7!AM34+aktivita8!AM34</f>
        <v>0</v>
      </c>
      <c r="AN22" s="113">
        <f>aktivita1!AN34+aktivita2!AN34+aktivita3!AN34+aktivita4!AN34+aktivita5!AN34+aktivita6!AN34+aktivita7!AN34+aktivita8!AN34</f>
        <v>0</v>
      </c>
      <c r="AO22" s="113">
        <f>aktivita1!AO34+aktivita2!AO34+aktivita3!AO34+aktivita4!AO34+aktivita5!AO34+aktivita6!AO34+aktivita7!AO34+aktivita8!AO34</f>
        <v>0</v>
      </c>
      <c r="AP22" s="113">
        <f>aktivita1!AP34+aktivita2!AP34+aktivita3!AP34+aktivita4!AP34+aktivita5!AP34+aktivita6!AP34+aktivita7!AP34+aktivita8!AP34</f>
        <v>0</v>
      </c>
      <c r="AQ22" s="113">
        <f>aktivita1!AQ34+aktivita2!AQ34+aktivita3!AQ34+aktivita4!AQ34+aktivita5!AQ34+aktivita6!AQ34+aktivita7!AQ34+aktivita8!AQ34</f>
        <v>0</v>
      </c>
      <c r="AR22" s="113">
        <f>aktivita1!AR34+aktivita2!AR34+aktivita3!AR34+aktivita4!AR34+aktivita5!AR34+aktivita6!AR34+aktivita7!AR34+aktivita8!AR34</f>
        <v>0</v>
      </c>
      <c r="AS22" s="113">
        <f>aktivita1!AS34+aktivita2!AS34+aktivita3!AS34+aktivita4!AS34+aktivita5!AS34+aktivita6!AS34+aktivita7!AS34+aktivita8!AS34</f>
        <v>0</v>
      </c>
      <c r="AT22" s="113">
        <f>aktivita1!AT34+aktivita2!AT34+aktivita3!AT34+aktivita4!AT34+aktivita5!AT34+aktivita6!AT34+aktivita7!AT34+aktivita8!AT34</f>
        <v>0</v>
      </c>
      <c r="AU22" s="113">
        <f>aktivita1!AU34+aktivita2!AU34+aktivita3!AU34+aktivita4!AU34+aktivita5!AU34+aktivita6!AU34+aktivita7!AU34+aktivita8!AU34</f>
        <v>0</v>
      </c>
      <c r="AV22" s="113">
        <f>aktivita1!AV34+aktivita2!AV34+aktivita3!AV34+aktivita4!AV34+aktivita5!AV34+aktivita6!AV34+aktivita7!AV34+aktivita8!AV34</f>
        <v>0</v>
      </c>
      <c r="AW22" s="113">
        <f>aktivita1!AW34+aktivita2!AW34+aktivita3!AW34+aktivita4!AW34+aktivita5!AW34+aktivita6!AW34+aktivita7!AW34+aktivita8!AW34</f>
        <v>0</v>
      </c>
      <c r="AX22" s="113">
        <f>aktivita1!AX34+aktivita2!AX34+aktivita3!AX34+aktivita4!AX34+aktivita5!AX34+aktivita6!AX34+aktivita7!AX34+aktivita8!AX34</f>
        <v>0</v>
      </c>
      <c r="AY22" s="113">
        <f>aktivita1!AY34+aktivita2!AY34+aktivita3!AY34+aktivita4!AY34+aktivita5!AY34+aktivita6!AY34+aktivita7!AY34+aktivita8!AY34</f>
        <v>0</v>
      </c>
      <c r="AZ22" s="113">
        <f>aktivita1!AZ34+aktivita2!AZ34+aktivita3!AZ34+aktivita4!AZ34+aktivita5!AZ34+aktivita6!AZ34+aktivita7!AZ34+aktivita8!AZ34</f>
        <v>0</v>
      </c>
      <c r="BA22" s="113">
        <f>aktivita1!BA34+aktivita2!BA34+aktivita3!BA34+aktivita4!BA34+aktivita5!BA34+aktivita6!BA34+aktivita7!BA34+aktivita8!BA34</f>
        <v>0</v>
      </c>
      <c r="BB22" s="113">
        <f>aktivita1!BB34+aktivita2!BB34+aktivita3!BB34+aktivita4!BB34+aktivita5!BB34+aktivita6!BB34+aktivita7!BB34+aktivita8!BB34</f>
        <v>0</v>
      </c>
      <c r="BC22" s="113">
        <f>aktivita1!BC34+aktivita2!BC34+aktivita3!BC34+aktivita4!BC34+aktivita5!BC34+aktivita6!BC34+aktivita7!BC34+aktivita8!BC34</f>
        <v>0</v>
      </c>
      <c r="BD22" s="113">
        <f>aktivita1!BD34+aktivita2!BD34+aktivita3!BD34+aktivita4!BD34+aktivita5!BD34+aktivita6!BD34+aktivita7!BD34+aktivita8!BD34</f>
        <v>0</v>
      </c>
      <c r="BE22" s="113">
        <f>aktivita1!BE34+aktivita2!BE34+aktivita3!BE34+aktivita4!BE34+aktivita5!BE34+aktivita6!BE34+aktivita7!BE34+aktivita8!BE34</f>
        <v>0</v>
      </c>
      <c r="BF22" s="113">
        <f>aktivita1!BF34+aktivita2!BF34+aktivita3!BF34+aktivita4!BF34+aktivita5!BF34+aktivita6!BF34+aktivita7!BF34+aktivita8!BF34</f>
        <v>0</v>
      </c>
      <c r="BG22" s="113">
        <f>aktivita1!BG34+aktivita2!BG34+aktivita3!BG34+aktivita4!BG34+aktivita5!BG34+aktivita6!BG34+aktivita7!BG34+aktivita8!BG34</f>
        <v>0</v>
      </c>
      <c r="BH22" s="113">
        <f>aktivita1!BH34+aktivita2!BH34+aktivita3!BH34+aktivita4!BH34+aktivita5!BH34+aktivita6!BH34+aktivita7!BH34+aktivita8!BH34</f>
        <v>0</v>
      </c>
      <c r="BI22" s="113">
        <f>aktivita1!BI34+aktivita2!BI34+aktivita3!BI34+aktivita4!BI34+aktivita5!BI34+aktivita6!BI34+aktivita7!BI34+aktivita8!BI34</f>
        <v>0</v>
      </c>
      <c r="BJ22" s="121">
        <f t="shared" si="5"/>
        <v>0</v>
      </c>
    </row>
    <row r="23" spans="1:62" ht="12.75">
      <c r="A23" s="58" t="s">
        <v>41</v>
      </c>
      <c r="B23" s="116">
        <f>aktivita1!B35+aktivita2!B35+aktivita3!B35+aktivita4!B35+aktivita5!B35+aktivita6!B35+aktivita7!B35+aktivita8!B35</f>
        <v>3600</v>
      </c>
      <c r="C23" s="113">
        <f>aktivita1!C35+aktivita2!C35+aktivita3!C35+aktivita4!C35+aktivita5!C35+aktivita6!C35+aktivita7!C35+aktivita8!C35</f>
        <v>1060.75</v>
      </c>
      <c r="D23" s="113">
        <f>aktivita1!D35+aktivita2!D35+aktivita3!D35+aktivita4!D35+aktivita5!D35+aktivita6!D35+aktivita7!D35+aktivita8!D35</f>
        <v>1200</v>
      </c>
      <c r="E23" s="113">
        <f>aktivita1!E35+aktivita2!E35+aktivita3!E35+aktivita4!E35+aktivita5!E35+aktivita6!E35+aktivita7!E35+aktivita8!E35</f>
        <v>1200</v>
      </c>
      <c r="F23" s="113">
        <f>aktivita1!F35+aktivita2!F35+aktivita3!F35+aktivita4!F35+aktivita5!F35+aktivita6!F35+aktivita7!F35+aktivita8!F35</f>
        <v>63696.58</v>
      </c>
      <c r="G23" s="113">
        <f>aktivita1!G35+aktivita2!G35+aktivita3!G35+aktivita4!G35+aktivita5!G35+aktivita6!G35+aktivita7!G35+aktivita8!G35</f>
        <v>15110.606000000002</v>
      </c>
      <c r="H23" s="113">
        <f>aktivita1!H35+aktivita2!H35+aktivita3!H35+aktivita4!H35+aktivita5!H35+aktivita6!H35+aktivita7!H35+aktivita8!H35</f>
        <v>1672.75</v>
      </c>
      <c r="I23" s="113">
        <f>aktivita1!I35+aktivita2!I35+aktivita3!I35+aktivita4!I35+aktivita5!I35+aktivita6!I35+aktivita7!I35+aktivita8!I35</f>
        <v>1672.75</v>
      </c>
      <c r="J23" s="113">
        <f>aktivita1!J35+aktivita2!J35+aktivita3!J35+aktivita4!J35+aktivita5!J35+aktivita6!J35+aktivita7!J35+aktivita8!J35</f>
        <v>1672.75</v>
      </c>
      <c r="K23" s="113">
        <f>aktivita1!K35+aktivita2!K35+aktivita3!K35+aktivita4!K35+aktivita5!K35+aktivita6!K35+aktivita7!K35+aktivita8!K35</f>
        <v>1879.726</v>
      </c>
      <c r="L23" s="113">
        <f>aktivita1!L35+aktivita2!L35+aktivita3!L35+aktivita4!L35+aktivita5!L35+aktivita6!L35+aktivita7!L35+aktivita8!L35</f>
        <v>2733.5</v>
      </c>
      <c r="M23" s="113">
        <f>aktivita1!M35+aktivita2!M35+aktivita3!M35+aktivita4!M35+aktivita5!M35+aktivita6!M35+aktivita7!M35+aktivita8!M35</f>
        <v>1672.75</v>
      </c>
      <c r="N23" s="113">
        <f>aktivita1!N35+aktivita2!N35+aktivita3!N35+aktivita4!N35+aktivita5!N35+aktivita6!N35+aktivita7!N35+aktivita8!N35</f>
        <v>1672.75</v>
      </c>
      <c r="O23" s="113">
        <f>aktivita1!O35+aktivita2!O35+aktivita3!O35+aktivita4!O35+aktivita5!O35+aktivita6!O35+aktivita7!O35+aktivita8!O35</f>
        <v>1672.75</v>
      </c>
      <c r="P23" s="113">
        <f>aktivita1!P35+aktivita2!P35+aktivita3!P35+aktivita4!P35+aktivita5!P35+aktivita6!P35+aktivita7!P35+aktivita8!P35</f>
        <v>2126.126</v>
      </c>
      <c r="Q23" s="113">
        <f>aktivita1!Q35+aktivita2!Q35+aktivita3!Q35+aktivita4!Q35+aktivita5!Q35+aktivita6!Q35+aktivita7!Q35+aktivita8!Q35</f>
        <v>2733.5</v>
      </c>
      <c r="R23" s="113">
        <f>aktivita1!R35+aktivita2!R35+aktivita3!R35+aktivita4!R35+aktivita5!R35+aktivita6!R35+aktivita7!R35+aktivita8!R35</f>
        <v>1672.75</v>
      </c>
      <c r="S23" s="113">
        <f>aktivita1!S35+aktivita2!S35+aktivita3!S35+aktivita4!S35+aktivita5!S35+aktivita6!S35+aktivita7!S35+aktivita8!S35</f>
        <v>1672.75</v>
      </c>
      <c r="T23" s="113">
        <f>aktivita1!T35+aktivita2!T35+aktivita3!T35+aktivita4!T35+aktivita5!T35+aktivita6!T35+aktivita7!T35+aktivita8!T35</f>
        <v>1919.15</v>
      </c>
      <c r="U23" s="113">
        <f>aktivita1!U35+aktivita2!U35+aktivita3!U35+aktivita4!U35+aktivita5!U35+aktivita6!U35+aktivita7!U35+aktivita8!U35</f>
        <v>2940.476</v>
      </c>
      <c r="V23" s="113">
        <f>aktivita1!V35+aktivita2!V35+aktivita3!V35+aktivita4!V35+aktivita5!V35+aktivita6!V35+aktivita7!V35+aktivita8!V35</f>
        <v>1672.75</v>
      </c>
      <c r="W23" s="113">
        <f>aktivita1!W35+aktivita2!W35+aktivita3!W35+aktivita4!W35+aktivita5!W35+aktivita6!W35+aktivita7!W35+aktivita8!W35</f>
        <v>2126.126</v>
      </c>
      <c r="X23" s="113">
        <f>aktivita1!X35+aktivita2!X35+aktivita3!X35+aktivita4!X35+aktivita5!X35+aktivita6!X35+aktivita7!X35+aktivita8!X35</f>
        <v>1919.15</v>
      </c>
      <c r="Y23" s="113">
        <f>aktivita1!Y35+aktivita2!Y35+aktivita3!Y35+aktivita4!Y35+aktivita5!Y35+aktivita6!Y35+aktivita7!Y35+aktivita8!Y35</f>
        <v>2733.5</v>
      </c>
      <c r="Z23" s="113">
        <f>aktivita1!Z35+aktivita2!Z35+aktivita3!Z35+aktivita4!Z35+aktivita5!Z35+aktivita6!Z35+aktivita7!Z35+aktivita8!Z35</f>
        <v>1919.15</v>
      </c>
      <c r="AA23" s="113">
        <f>aktivita1!AA35+aktivita2!AA35+aktivita3!AA35+aktivita4!AA35+aktivita5!AA35+aktivita6!AA35+aktivita7!AA35+aktivita8!AA35</f>
        <v>1672.75</v>
      </c>
      <c r="AB23" s="113">
        <f>aktivita1!AB35+aktivita2!AB35+aktivita3!AB35+aktivita4!AB35+aktivita5!AB35+aktivita6!AB35+aktivita7!AB35+aktivita8!AB35</f>
        <v>1879.726</v>
      </c>
      <c r="AC23" s="113">
        <f>aktivita1!AC35+aktivita2!AC35+aktivita3!AC35+aktivita4!AC35+aktivita5!AC35+aktivita6!AC35+aktivita7!AC35+aktivita8!AC35</f>
        <v>1919.15</v>
      </c>
      <c r="AD23" s="113">
        <f>aktivita1!AD35+aktivita2!AD35+aktivita3!AD35+aktivita4!AD35+aktivita5!AD35+aktivita6!AD35+aktivita7!AD35+aktivita8!AD35</f>
        <v>2733.5</v>
      </c>
      <c r="AE23" s="113">
        <f>aktivita1!AE35+aktivita2!AE35+aktivita3!AE35+aktivita4!AE35+aktivita5!AE35+aktivita6!AE35+aktivita7!AE35+aktivita8!AE35</f>
        <v>1919.15</v>
      </c>
      <c r="AF23" s="113">
        <f>aktivita1!AF35+aktivita2!AF35+aktivita3!AF35+aktivita4!AF35+aktivita5!AF35+aktivita6!AF35+aktivita7!AF35+aktivita8!AF35</f>
        <v>1879.726</v>
      </c>
      <c r="AG23" s="113">
        <f>aktivita1!AG35+aktivita2!AG35+aktivita3!AG35+aktivita4!AG35+aktivita5!AG35+aktivita6!AG35+aktivita7!AG35+aktivita8!AG35</f>
        <v>1672.75</v>
      </c>
      <c r="AH23" s="113">
        <f>aktivita1!AH35+aktivita2!AH35+aktivita3!AH35+aktivita4!AH35+aktivita5!AH35+aktivita6!AH35+aktivita7!AH35+aktivita8!AH35</f>
        <v>2733.5</v>
      </c>
      <c r="AI23" s="113">
        <f>aktivita1!AI35+aktivita2!AI35+aktivita3!AI35+aktivita4!AI35+aktivita5!AI35+aktivita6!AI35+aktivita7!AI35+aktivita8!AI35</f>
        <v>1672.75</v>
      </c>
      <c r="AJ23" s="113">
        <f>aktivita1!AJ35+aktivita2!AJ35+aktivita3!AJ35+aktivita4!AJ35+aktivita5!AJ35+aktivita6!AJ35+aktivita7!AJ35+aktivita8!AJ35</f>
        <v>1879.726</v>
      </c>
      <c r="AK23" s="113">
        <f>aktivita1!AK35+aktivita2!AK35+aktivita3!AK35+aktivita4!AK35+aktivita5!AK35+aktivita6!AK35+aktivita7!AK35+aktivita8!AK35</f>
        <v>1672.75</v>
      </c>
      <c r="AL23" s="113">
        <f>aktivita1!AL35+aktivita2!AL35+aktivita3!AL35+aktivita4!AL35+aktivita5!AL35+aktivita6!AL35+aktivita7!AL35+aktivita8!AL35</f>
        <v>1672.75</v>
      </c>
      <c r="AM23" s="113">
        <f>aktivita1!AM35+aktivita2!AM35+aktivita3!AM35+aktivita4!AM35+aktivita5!AM35+aktivita6!AM35+aktivita7!AM35+aktivita8!AM35</f>
        <v>2856.7</v>
      </c>
      <c r="AN23" s="113">
        <f>aktivita1!AN35+aktivita2!AN35+aktivita3!AN35+aktivita4!AN35+aktivita5!AN35+aktivita6!AN35+aktivita7!AN35+aktivita8!AN35</f>
        <v>2002.926</v>
      </c>
      <c r="AO23" s="113">
        <f>aktivita1!AO35+aktivita2!AO35+aktivita3!AO35+aktivita4!AO35+aktivita5!AO35+aktivita6!AO35+aktivita7!AO35+aktivita8!AO35</f>
        <v>1672.75</v>
      </c>
      <c r="AP23" s="113">
        <f>aktivita1!AP35+aktivita2!AP35+aktivita3!AP35+aktivita4!AP35+aktivita5!AP35+aktivita6!AP35+aktivita7!AP35+aktivita8!AP35</f>
        <v>2733.5</v>
      </c>
      <c r="AQ23" s="113">
        <f>aktivita1!AQ35+aktivita2!AQ35+aktivita3!AQ35+aktivita4!AQ35+aktivita5!AQ35+aktivita6!AQ35+aktivita7!AQ35+aktivita8!AQ35</f>
        <v>1672.75</v>
      </c>
      <c r="AR23" s="113">
        <f>aktivita1!AR35+aktivita2!AR35+aktivita3!AR35+aktivita4!AR35+aktivita5!AR35+aktivita6!AR35+aktivita7!AR35+aktivita8!AR35</f>
        <v>1672.75</v>
      </c>
      <c r="AS23" s="113">
        <f>aktivita1!AS35+aktivita2!AS35+aktivita3!AS35+aktivita4!AS35+aktivita5!AS35+aktivita6!AS35+aktivita7!AS35+aktivita8!AS35</f>
        <v>1879.596</v>
      </c>
      <c r="AT23" s="113">
        <f>aktivita1!AT35+aktivita2!AT35+aktivita3!AT35+aktivita4!AT35+aktivita5!AT35+aktivita6!AT35+aktivita7!AT35+aktivita8!AT35</f>
        <v>1672.77</v>
      </c>
      <c r="AU23" s="113">
        <f>aktivita1!AU35+aktivita2!AU35+aktivita3!AU35+aktivita4!AU35+aktivita5!AU35+aktivita6!AU35+aktivita7!AU35+aktivita8!AU35</f>
        <v>0</v>
      </c>
      <c r="AV23" s="113">
        <f>aktivita1!AV35+aktivita2!AV35+aktivita3!AV35+aktivita4!AV35+aktivita5!AV35+aktivita6!AV35+aktivita7!AV35+aktivita8!AV35</f>
        <v>0</v>
      </c>
      <c r="AW23" s="113">
        <f>aktivita1!AW35+aktivita2!AW35+aktivita3!AW35+aktivita4!AW35+aktivita5!AW35+aktivita6!AW35+aktivita7!AW35+aktivita8!AW35</f>
        <v>0</v>
      </c>
      <c r="AX23" s="113">
        <f>aktivita1!AX35+aktivita2!AX35+aktivita3!AX35+aktivita4!AX35+aktivita5!AX35+aktivita6!AX35+aktivita7!AX35+aktivita8!AX35</f>
        <v>0</v>
      </c>
      <c r="AY23" s="113">
        <f>aktivita1!AY35+aktivita2!AY35+aktivita3!AY35+aktivita4!AY35+aktivita5!AY35+aktivita6!AY35+aktivita7!AY35+aktivita8!AY35</f>
        <v>0</v>
      </c>
      <c r="AZ23" s="113">
        <f>aktivita1!AZ35+aktivita2!AZ35+aktivita3!AZ35+aktivita4!AZ35+aktivita5!AZ35+aktivita6!AZ35+aktivita7!AZ35+aktivita8!AZ35</f>
        <v>0</v>
      </c>
      <c r="BA23" s="113">
        <f>aktivita1!BA35+aktivita2!BA35+aktivita3!BA35+aktivita4!BA35+aktivita5!BA35+aktivita6!BA35+aktivita7!BA35+aktivita8!BA35</f>
        <v>0</v>
      </c>
      <c r="BB23" s="113">
        <f>aktivita1!BB35+aktivita2!BB35+aktivita3!BB35+aktivita4!BB35+aktivita5!BB35+aktivita6!BB35+aktivita7!BB35+aktivita8!BB35</f>
        <v>0</v>
      </c>
      <c r="BC23" s="113">
        <f>aktivita1!BC35+aktivita2!BC35+aktivita3!BC35+aktivita4!BC35+aktivita5!BC35+aktivita6!BC35+aktivita7!BC35+aktivita8!BC35</f>
        <v>0</v>
      </c>
      <c r="BD23" s="113">
        <f>aktivita1!BD35+aktivita2!BD35+aktivita3!BD35+aktivita4!BD35+aktivita5!BD35+aktivita6!BD35+aktivita7!BD35+aktivita8!BD35</f>
        <v>0</v>
      </c>
      <c r="BE23" s="113">
        <f>aktivita1!BE35+aktivita2!BE35+aktivita3!BE35+aktivita4!BE35+aktivita5!BE35+aktivita6!BE35+aktivita7!BE35+aktivita8!BE35</f>
        <v>0</v>
      </c>
      <c r="BF23" s="113">
        <f>aktivita1!BF35+aktivita2!BF35+aktivita3!BF35+aktivita4!BF35+aktivita5!BF35+aktivita6!BF35+aktivita7!BF35+aktivita8!BF35</f>
        <v>0</v>
      </c>
      <c r="BG23" s="113">
        <f>aktivita1!BG35+aktivita2!BG35+aktivita3!BG35+aktivita4!BG35+aktivita5!BG35+aktivita6!BG35+aktivita7!BG35+aktivita8!BG35</f>
        <v>0</v>
      </c>
      <c r="BH23" s="113">
        <f>aktivita1!BH35+aktivita2!BH35+aktivita3!BH35+aktivita4!BH35+aktivita5!BH35+aktivita6!BH35+aktivita7!BH35+aktivita8!BH35</f>
        <v>0</v>
      </c>
      <c r="BI23" s="113">
        <f>aktivita1!BI35+aktivita2!BI35+aktivita3!BI35+aktivita4!BI35+aktivita5!BI35+aktivita6!BI35+aktivita7!BI35+aktivita8!BI35</f>
        <v>0</v>
      </c>
      <c r="BJ23" s="121">
        <f t="shared" si="5"/>
        <v>163425.05999999994</v>
      </c>
    </row>
    <row r="24" spans="1:62" ht="12.75">
      <c r="A24" s="58" t="s">
        <v>42</v>
      </c>
      <c r="B24" s="116">
        <f>aktivita1!B36+aktivita2!B36+aktivita3!B36+aktivita4!B36+aktivita5!B36+aktivita6!B36+aktivita7!B36+aktivita8!B36</f>
        <v>0</v>
      </c>
      <c r="C24" s="113">
        <f>aktivita1!C36+aktivita2!C36+aktivita3!C36+aktivita4!C36+aktivita5!C36+aktivita6!C36+aktivita7!C36+aktivita8!C36</f>
        <v>60</v>
      </c>
      <c r="D24" s="113">
        <f>aktivita1!D36+aktivita2!D36+aktivita3!D36+aktivita4!D36+aktivita5!D36+aktivita6!D36+aktivita7!D36+aktivita8!D36</f>
        <v>59620</v>
      </c>
      <c r="E24" s="113">
        <f>aktivita1!E36+aktivita2!E36+aktivita3!E36+aktivita4!E36+aktivita5!E36+aktivita6!E36+aktivita7!E36+aktivita8!E36</f>
        <v>1536</v>
      </c>
      <c r="F24" s="113">
        <f>aktivita1!F36+aktivita2!F36+aktivita3!F36+aktivita4!F36+aktivita5!F36+aktivita6!F36+aktivita7!F36+aktivita8!F36</f>
        <v>120</v>
      </c>
      <c r="G24" s="113">
        <f>aktivita1!G36+aktivita2!G36+aktivita3!G36+aktivita4!G36+aktivita5!G36+aktivita6!G36+aktivita7!G36+aktivita8!G36</f>
        <v>6976</v>
      </c>
      <c r="H24" s="113">
        <f>aktivita1!H36+aktivita2!H36+aktivita3!H36+aktivita4!H36+aktivita5!H36+aktivita6!H36+aktivita7!H36+aktivita8!H36</f>
        <v>12322</v>
      </c>
      <c r="I24" s="113">
        <f>aktivita1!I36+aktivita2!I36+aktivita3!I36+aktivita4!I36+aktivita5!I36+aktivita6!I36+aktivita7!I36+aktivita8!I36</f>
        <v>6091</v>
      </c>
      <c r="J24" s="113">
        <f>aktivita1!J36+aktivita2!J36+aktivita3!J36+aktivita4!J36+aktivita5!J36+aktivita6!J36+aktivita7!J36+aktivita8!J36</f>
        <v>1800</v>
      </c>
      <c r="K24" s="113">
        <f>aktivita1!K36+aktivita2!K36+aktivita3!K36+aktivita4!K36+aktivita5!K36+aktivita6!K36+aktivita7!K36+aktivita8!K36</f>
        <v>7567.6</v>
      </c>
      <c r="L24" s="113">
        <f>aktivita1!L36+aktivita2!L36+aktivita3!L36+aktivita4!L36+aktivita5!L36+aktivita6!L36+aktivita7!L36+aktivita8!L36</f>
        <v>35120</v>
      </c>
      <c r="M24" s="113">
        <f>aktivita1!M36+aktivita2!M36+aktivita3!M36+aktivita4!M36+aktivita5!M36+aktivita6!M36+aktivita7!M36+aktivita8!M36</f>
        <v>20876.12</v>
      </c>
      <c r="N24" s="113">
        <f>aktivita1!N36+aktivita2!N36+aktivita3!N36+aktivita4!N36+aktivita5!N36+aktivita6!N36+aktivita7!N36+aktivita8!N36</f>
        <v>10456</v>
      </c>
      <c r="O24" s="113">
        <f>aktivita1!O36+aktivita2!O36+aktivita3!O36+aktivita4!O36+aktivita5!O36+aktivita6!O36+aktivita7!O36+aktivita8!O36</f>
        <v>8530</v>
      </c>
      <c r="P24" s="113">
        <f>aktivita1!P36+aktivita2!P36+aktivita3!P36+aktivita4!P36+aktivita5!P36+aktivita6!P36+aktivita7!P36+aktivita8!P36</f>
        <v>28736.2</v>
      </c>
      <c r="Q24" s="113">
        <f>aktivita1!Q36+aktivita2!Q36+aktivita3!Q36+aktivita4!Q36+aktivita5!Q36+aktivita6!Q36+aktivita7!Q36+aktivita8!Q36</f>
        <v>1416</v>
      </c>
      <c r="R24" s="113">
        <f>aktivita1!R36+aktivita2!R36+aktivita3!R36+aktivita4!R36+aktivita5!R36+aktivita6!R36+aktivita7!R36+aktivita8!R36</f>
        <v>120</v>
      </c>
      <c r="S24" s="113">
        <f>aktivita1!S36+aktivita2!S36+aktivita3!S36+aktivita4!S36+aktivita5!S36+aktivita6!S36+aktivita7!S36+aktivita8!S36</f>
        <v>15180</v>
      </c>
      <c r="T24" s="113">
        <f>aktivita1!T36+aktivita2!T36+aktivita3!T36+aktivita4!T36+aktivita5!T36+aktivita6!T36+aktivita7!T36+aktivita8!T36</f>
        <v>1088</v>
      </c>
      <c r="U24" s="113">
        <f>aktivita1!U36+aktivita2!U36+aktivita3!U36+aktivita4!U36+aktivita5!U36+aktivita6!U36+aktivita7!U36+aktivita8!U36</f>
        <v>456.12</v>
      </c>
      <c r="V24" s="113">
        <f>aktivita1!V36+aktivita2!V36+aktivita3!V36+aktivita4!V36+aktivita5!V36+aktivita6!V36+aktivita7!V36+aktivita8!V36</f>
        <v>6387.6</v>
      </c>
      <c r="W24" s="113">
        <f>aktivita1!W36+aktivita2!W36+aktivita3!W36+aktivita4!W36+aktivita5!W36+aktivita6!W36+aktivita7!W36+aktivita8!W36</f>
        <v>1030</v>
      </c>
      <c r="X24" s="113">
        <f>aktivita1!X36+aktivita2!X36+aktivita3!X36+aktivita4!X36+aktivita5!X36+aktivita6!X36+aktivita7!X36+aktivita8!X36</f>
        <v>1510</v>
      </c>
      <c r="Y24" s="113">
        <f>aktivita1!Y36+aktivita2!Y36+aktivita3!Y36+aktivita4!Y36+aktivita5!Y36+aktivita6!Y36+aktivita7!Y36+aktivita8!Y36</f>
        <v>49154.26</v>
      </c>
      <c r="Z24" s="113">
        <f>aktivita1!Z36+aktivita2!Z36+aktivita3!Z36+aktivita4!Z36+aktivita5!Z36+aktivita6!Z36+aktivita7!Z36+aktivita8!Z36</f>
        <v>4120</v>
      </c>
      <c r="AA24" s="113">
        <f>aktivita1!AA36+aktivita2!AA36+aktivita3!AA36+aktivita4!AA36+aktivita5!AA36+aktivita6!AA36+aktivita7!AA36+aktivita8!AA36</f>
        <v>34315.68</v>
      </c>
      <c r="AB24" s="113">
        <f>aktivita1!AB36+aktivita2!AB36+aktivita3!AB36+aktivita4!AB36+aktivita5!AB36+aktivita6!AB36+aktivita7!AB36+aktivita8!AB36</f>
        <v>580</v>
      </c>
      <c r="AC24" s="113">
        <f>aktivita1!AC36+aktivita2!AC36+aktivita3!AC36+aktivita4!AC36+aktivita5!AC36+aktivita6!AC36+aktivita7!AC36+aktivita8!AC36</f>
        <v>297952.2</v>
      </c>
      <c r="AD24" s="113">
        <f>aktivita1!AD36+aktivita2!AD36+aktivita3!AD36+aktivita4!AD36+aktivita5!AD36+aktivita6!AD36+aktivita7!AD36+aktivita8!AD36</f>
        <v>120</v>
      </c>
      <c r="AE24" s="113">
        <f>aktivita1!AE36+aktivita2!AE36+aktivita3!AE36+aktivita4!AE36+aktivita5!AE36+aktivita6!AE36+aktivita7!AE36+aktivita8!AE36</f>
        <v>1064.12</v>
      </c>
      <c r="AF24" s="113">
        <f>aktivita1!AF36+aktivita2!AF36+aktivita3!AF36+aktivita4!AF36+aktivita5!AF36+aktivita6!AF36+aktivita7!AF36+aktivita8!AF36</f>
        <v>720</v>
      </c>
      <c r="AG24" s="113">
        <f>aktivita1!AG36+aktivita2!AG36+aktivita3!AG36+aktivita4!AG36+aktivita5!AG36+aktivita6!AG36+aktivita7!AG36+aktivita8!AG36</f>
        <v>2895</v>
      </c>
      <c r="AH24" s="113">
        <f>aktivita1!AH36+aktivita2!AH36+aktivita3!AH36+aktivita4!AH36+aktivita5!AH36+aktivita6!AH36+aktivita7!AH36+aktivita8!AH36</f>
        <v>25060.5</v>
      </c>
      <c r="AI24" s="113">
        <f>aktivita1!AI36+aktivita2!AI36+aktivita3!AI36+aktivita4!AI36+aktivita5!AI36+aktivita6!AI36+aktivita7!AI36+aktivita8!AI36</f>
        <v>726</v>
      </c>
      <c r="AJ24" s="113">
        <f>aktivita1!AJ36+aktivita2!AJ36+aktivita3!AJ36+aktivita4!AJ36+aktivita5!AJ36+aktivita6!AJ36+aktivita7!AJ36+aktivita8!AJ36</f>
        <v>840</v>
      </c>
      <c r="AK24" s="113">
        <f>aktivita1!AK36+aktivita2!AK36+aktivita3!AK36+aktivita4!AK36+aktivita5!AK36+aktivita6!AK36+aktivita7!AK36+aktivita8!AK36</f>
        <v>143418.2</v>
      </c>
      <c r="AL24" s="113">
        <f>aktivita1!AL36+aktivita2!AL36+aktivita3!AL36+aktivita4!AL36+aktivita5!AL36+aktivita6!AL36+aktivita7!AL36+aktivita8!AL36</f>
        <v>17560.8</v>
      </c>
      <c r="AM24" s="113">
        <f>aktivita1!AM36+aktivita2!AM36+aktivita3!AM36+aktivita4!AM36+aktivita5!AM36+aktivita6!AM36+aktivita7!AM36+aktivita8!AM36</f>
        <v>588.12</v>
      </c>
      <c r="AN24" s="113">
        <f>aktivita1!AN36+aktivita2!AN36+aktivita3!AN36+aktivita4!AN36+aktivita5!AN36+aktivita6!AN36+aktivita7!AN36+aktivita8!AN36</f>
        <v>35300</v>
      </c>
      <c r="AO24" s="113">
        <f>aktivita1!AO36+aktivita2!AO36+aktivita3!AO36+aktivita4!AO36+aktivita5!AO36+aktivita6!AO36+aktivita7!AO36+aktivita8!AO36</f>
        <v>1116</v>
      </c>
      <c r="AP24" s="113">
        <f>aktivita1!AP36+aktivita2!AP36+aktivita3!AP36+aktivita4!AP36+aktivita5!AP36+aktivita6!AP36+aktivita7!AP36+aktivita8!AP36</f>
        <v>1084</v>
      </c>
      <c r="AQ24" s="113">
        <f>aktivita1!AQ36+aktivita2!AQ36+aktivita3!AQ36+aktivita4!AQ36+aktivita5!AQ36+aktivita6!AQ36+aktivita7!AQ36+aktivita8!AQ36</f>
        <v>104797.06</v>
      </c>
      <c r="AR24" s="113">
        <f>aktivita1!AR36+aktivita2!AR36+aktivita3!AR36+aktivita4!AR36+aktivita5!AR36+aktivita6!AR36+aktivita7!AR36+aktivita8!AR36</f>
        <v>118922</v>
      </c>
      <c r="AS24" s="113">
        <f>aktivita1!AS36+aktivita2!AS36+aktivita3!AS36+aktivita4!AS36+aktivita5!AS36+aktivita6!AS36+aktivita7!AS36+aktivita8!AS36</f>
        <v>690</v>
      </c>
      <c r="AT24" s="113">
        <f>aktivita1!AT36+aktivita2!AT36+aktivita3!AT36+aktivita4!AT36+aktivita5!AT36+aktivita6!AT36+aktivita7!AT36+aktivita8!AT36</f>
        <v>49406</v>
      </c>
      <c r="AU24" s="113">
        <f>aktivita1!AU36+aktivita2!AU36+aktivita3!AU36+aktivita4!AU36+aktivita5!AU36+aktivita6!AU36+aktivita7!AU36+aktivita8!AU36</f>
        <v>189809.57</v>
      </c>
      <c r="AV24" s="113">
        <f>aktivita1!AV36+aktivita2!AV36+aktivita3!AV36+aktivita4!AV36+aktivita5!AV36+aktivita6!AV36+aktivita7!AV36+aktivita8!AV36</f>
        <v>0</v>
      </c>
      <c r="AW24" s="113">
        <f>aktivita1!AW36+aktivita2!AW36+aktivita3!AW36+aktivita4!AW36+aktivita5!AW36+aktivita6!AW36+aktivita7!AW36+aktivita8!AW36</f>
        <v>191778</v>
      </c>
      <c r="AX24" s="113">
        <f>aktivita1!AX36+aktivita2!AX36+aktivita3!AX36+aktivita4!AX36+aktivita5!AX36+aktivita6!AX36+aktivita7!AX36+aktivita8!AX36</f>
        <v>0</v>
      </c>
      <c r="AY24" s="113">
        <f>aktivita1!AY36+aktivita2!AY36+aktivita3!AY36+aktivita4!AY36+aktivita5!AY36+aktivita6!AY36+aktivita7!AY36+aktivita8!AY36</f>
        <v>0</v>
      </c>
      <c r="AZ24" s="113">
        <f>aktivita1!AZ36+aktivita2!AZ36+aktivita3!AZ36+aktivita4!AZ36+aktivita5!AZ36+aktivita6!AZ36+aktivita7!AZ36+aktivita8!AZ36</f>
        <v>0</v>
      </c>
      <c r="BA24" s="113">
        <f>aktivita1!BA36+aktivita2!BA36+aktivita3!BA36+aktivita4!BA36+aktivita5!BA36+aktivita6!BA36+aktivita7!BA36+aktivita8!BA36</f>
        <v>0</v>
      </c>
      <c r="BB24" s="113">
        <f>aktivita1!BB36+aktivita2!BB36+aktivita3!BB36+aktivita4!BB36+aktivita5!BB36+aktivita6!BB36+aktivita7!BB36+aktivita8!BB36</f>
        <v>0</v>
      </c>
      <c r="BC24" s="113">
        <f>aktivita1!BC36+aktivita2!BC36+aktivita3!BC36+aktivita4!BC36+aktivita5!BC36+aktivita6!BC36+aktivita7!BC36+aktivita8!BC36</f>
        <v>0</v>
      </c>
      <c r="BD24" s="113">
        <f>aktivita1!BD36+aktivita2!BD36+aktivita3!BD36+aktivita4!BD36+aktivita5!BD36+aktivita6!BD36+aktivita7!BD36+aktivita8!BD36</f>
        <v>0</v>
      </c>
      <c r="BE24" s="113">
        <f>aktivita1!BE36+aktivita2!BE36+aktivita3!BE36+aktivita4!BE36+aktivita5!BE36+aktivita6!BE36+aktivita7!BE36+aktivita8!BE36</f>
        <v>0</v>
      </c>
      <c r="BF24" s="113">
        <f>aktivita1!BF36+aktivita2!BF36+aktivita3!BF36+aktivita4!BF36+aktivita5!BF36+aktivita6!BF36+aktivita7!BF36+aktivita8!BF36</f>
        <v>0</v>
      </c>
      <c r="BG24" s="113">
        <f>aktivita1!BG36+aktivita2!BG36+aktivita3!BG36+aktivita4!BG36+aktivita5!BG36+aktivita6!BG36+aktivita7!BG36+aktivita8!BG36</f>
        <v>0</v>
      </c>
      <c r="BH24" s="113">
        <f>aktivita1!BH36+aktivita2!BH36+aktivita3!BH36+aktivita4!BH36+aktivita5!BH36+aktivita6!BH36+aktivita7!BH36+aktivita8!BH36</f>
        <v>0</v>
      </c>
      <c r="BI24" s="113">
        <f>aktivita1!BI36+aktivita2!BI36+aktivita3!BI36+aktivita4!BI36+aktivita5!BI36+aktivita6!BI36+aktivita7!BI36+aktivita8!BI36</f>
        <v>0</v>
      </c>
      <c r="BJ24" s="121">
        <f t="shared" si="5"/>
        <v>1499016.1500000001</v>
      </c>
    </row>
    <row r="25" spans="1:62" ht="13.5" thickBot="1">
      <c r="A25" s="104" t="s">
        <v>43</v>
      </c>
      <c r="B25" s="130">
        <f>aktivita1!B37+aktivita2!B37+aktivita3!B37+aktivita4!B37+aktivita5!B37+aktivita6!B37+aktivita7!B37+aktivita8!B37</f>
        <v>519.54</v>
      </c>
      <c r="C25" s="131">
        <f>aktivita1!C37+aktivita2!C37+aktivita3!C37+aktivita4!C37+aktivita5!C37+aktivita6!C37+aktivita7!C37+aktivita8!C37</f>
        <v>631.78675</v>
      </c>
      <c r="D25" s="131">
        <f>aktivita1!D37+aktivita2!D37+aktivita3!D37+aktivita4!D37+aktivita5!D37+aktivita6!D37+aktivita7!D37+aktivita8!D37</f>
        <v>586.27</v>
      </c>
      <c r="E25" s="131">
        <f>aktivita1!E37+aktivita2!E37+aktivita3!E37+aktivita4!E37+aktivita5!E37+aktivita6!E37+aktivita7!E37+aktivita8!E37</f>
        <v>956.5799999999999</v>
      </c>
      <c r="F25" s="131">
        <f>aktivita1!F37+aktivita2!F37+aktivita3!F37+aktivita4!F37+aktivita5!F37+aktivita6!F37+aktivita7!F37+aktivita8!F37</f>
        <v>564.18</v>
      </c>
      <c r="G25" s="113">
        <f>aktivita1!G37+aktivita2!G37+aktivita3!G37+aktivita4!G37+aktivita5!G37+aktivita6!G37+aktivita7!G37+aktivita8!G37</f>
        <v>564.18</v>
      </c>
      <c r="H25" s="131">
        <f>aktivita1!H37+aktivita2!H37+aktivita3!H37+aktivita4!H37+aktivita5!H37+aktivita6!H37+aktivita7!H37+aktivita8!H37</f>
        <v>586.27</v>
      </c>
      <c r="I25" s="131">
        <f>aktivita1!I37+aktivita2!I37+aktivita3!I37+aktivita4!I37+aktivita5!I37+aktivita6!I37+aktivita7!I37+aktivita8!I37</f>
        <v>622.5</v>
      </c>
      <c r="J25" s="131">
        <f>aktivita1!J37+aktivita2!J37+aktivita3!J37+aktivita4!J37+aktivita5!J37+aktivita6!J37+aktivita7!J37+aktivita8!J37</f>
        <v>564.18</v>
      </c>
      <c r="K25" s="131">
        <f>aktivita1!K37+aktivita2!K37+aktivita3!K37+aktivita4!K37+aktivita5!K37+aktivita6!K37+aktivita7!K37+aktivita8!K37</f>
        <v>920.3499999999999</v>
      </c>
      <c r="L25" s="131">
        <f>aktivita1!L37+aktivita2!L37+aktivita3!L37+aktivita4!L37+aktivita5!L37+aktivita6!L37+aktivita7!L37+aktivita8!L37</f>
        <v>564.18</v>
      </c>
      <c r="M25" s="131">
        <f>aktivita1!M37+aktivita2!M37+aktivita3!M37+aktivita4!M37+aktivita5!M37+aktivita6!M37+aktivita7!M37+aktivita8!M37</f>
        <v>622.5</v>
      </c>
      <c r="N25" s="131">
        <f>aktivita1!N37+aktivita2!N37+aktivita3!N37+aktivita4!N37+aktivita5!N37+aktivita6!N37+aktivita7!N37+aktivita8!N37</f>
        <v>564.18</v>
      </c>
      <c r="O25" s="131">
        <f>aktivita1!O37+aktivita2!O37+aktivita3!O37+aktivita4!O37+aktivita5!O37+aktivita6!O37+aktivita7!O37+aktivita8!O37</f>
        <v>564.18</v>
      </c>
      <c r="P25" s="131">
        <f>aktivita1!P37+aktivita2!P37+aktivita3!P37+aktivita4!P37+aktivita5!P37+aktivita6!P37+aktivita7!P37+aktivita8!P37</f>
        <v>586.27</v>
      </c>
      <c r="Q25" s="131">
        <f>aktivita1!Q37+aktivita2!Q37+aktivita3!Q37+aktivita4!Q37+aktivita5!Q37+aktivita6!Q37+aktivita7!Q37+aktivita8!Q37</f>
        <v>1122.4999999999998</v>
      </c>
      <c r="R25" s="131">
        <f>aktivita1!R37+aktivita2!R37+aktivita3!R37+aktivita4!R37+aktivita5!R37+aktivita6!R37+aktivita7!R37+aktivita8!R37</f>
        <v>564.18</v>
      </c>
      <c r="S25" s="131">
        <f>aktivita1!S37+aktivita2!S37+aktivita3!S37+aktivita4!S37+aktivita5!S37+aktivita6!S37+aktivita7!S37+aktivita8!S37</f>
        <v>564.18</v>
      </c>
      <c r="T25" s="131">
        <f>aktivita1!T37+aktivita2!T37+aktivita3!T37+aktivita4!T37+aktivita5!T37+aktivita6!T37+aktivita7!T37+aktivita8!T37</f>
        <v>898.26</v>
      </c>
      <c r="U25" s="131">
        <f>aktivita1!U37+aktivita2!U37+aktivita3!U37+aktivita4!U37+aktivita5!U37+aktivita6!U37+aktivita7!U37+aktivita8!U37</f>
        <v>622.5</v>
      </c>
      <c r="V25" s="131">
        <f>aktivita1!V37+aktivita2!V37+aktivita3!V37+aktivita4!V37+aktivita5!V37+aktivita6!V37+aktivita7!V37+aktivita8!V37</f>
        <v>564.18</v>
      </c>
      <c r="W25" s="131">
        <f>aktivita1!W37+aktivita2!W37+aktivita3!W37+aktivita4!W37+aktivita5!W37+aktivita6!W37+aktivita7!W37+aktivita8!W37</f>
        <v>564.18</v>
      </c>
      <c r="X25" s="131">
        <f>aktivita1!X37+aktivita2!X37+aktivita3!X37+aktivita4!X37+aktivita5!X37+aktivita6!X37+aktivita7!X37+aktivita8!X37</f>
        <v>586.27</v>
      </c>
      <c r="Y25" s="131">
        <f>aktivita1!Y37+aktivita2!Y37+aktivita3!Y37+aktivita4!Y37+aktivita5!Y37+aktivita6!Y37+aktivita7!Y37+aktivita8!Y37</f>
        <v>956.5799999999999</v>
      </c>
      <c r="Z25" s="131">
        <f>aktivita1!Z37+aktivita2!Z37+aktivita3!Z37+aktivita4!Z37+aktivita5!Z37+aktivita6!Z37+aktivita7!Z37+aktivita8!Z37</f>
        <v>564.18</v>
      </c>
      <c r="AA25" s="131">
        <f>aktivita1!AA37+aktivita2!AA37+aktivita3!AA37+aktivita4!AA37+aktivita5!AA37+aktivita6!AA37+aktivita7!AA37+aktivita8!AA37</f>
        <v>564.18</v>
      </c>
      <c r="AB25" s="131">
        <f>aktivita1!AB37+aktivita2!AB37+aktivita3!AB37+aktivita4!AB37+aktivita5!AB37+aktivita6!AB37+aktivita7!AB37+aktivita8!AB37</f>
        <v>586.27</v>
      </c>
      <c r="AC25" s="131">
        <f>aktivita1!AC37+aktivita2!AC37+aktivita3!AC37+aktivita4!AC37+aktivita5!AC37+aktivita6!AC37+aktivita7!AC37+aktivita8!AC37</f>
        <v>898.26</v>
      </c>
      <c r="AD25" s="131">
        <f>aktivita1!AD37+aktivita2!AD37+aktivita3!AD37+aktivita4!AD37+aktivita5!AD37+aktivita6!AD37+aktivita7!AD37+aktivita8!AD37</f>
        <v>564.18</v>
      </c>
      <c r="AE25" s="131">
        <f>aktivita1!AE37+aktivita2!AE37+aktivita3!AE37+aktivita4!AE37+aktivita5!AE37+aktivita6!AE37+aktivita7!AE37+aktivita8!AE37</f>
        <v>622.5</v>
      </c>
      <c r="AF25" s="131">
        <f>aktivita1!AF37+aktivita2!AF37+aktivita3!AF37+aktivita4!AF37+aktivita5!AF37+aktivita6!AF37+aktivita7!AF37+aktivita8!AF37</f>
        <v>898.26</v>
      </c>
      <c r="AG25" s="131">
        <f>aktivita1!AG37+aktivita2!AG37+aktivita3!AG37+aktivita4!AG37+aktivita5!AG37+aktivita6!AG37+aktivita7!AG37+aktivita8!AG37</f>
        <v>586.27</v>
      </c>
      <c r="AH25" s="131">
        <f>aktivita1!AH37+aktivita2!AH37+aktivita3!AH37+aktivita4!AH37+aktivita5!AH37+aktivita6!AH37+aktivita7!AH37+aktivita8!AH37</f>
        <v>564.18</v>
      </c>
      <c r="AI25" s="131">
        <f>aktivita1!AI37+aktivita2!AI37+aktivita3!AI37+aktivita4!AI37+aktivita5!AI37+aktivita6!AI37+aktivita7!AI37+aktivita8!AI37</f>
        <v>622.5</v>
      </c>
      <c r="AJ25" s="131">
        <f>aktivita1!AJ37+aktivita2!AJ37+aktivita3!AJ37+aktivita4!AJ37+aktivita5!AJ37+aktivita6!AJ37+aktivita7!AJ37+aktivita8!AJ37</f>
        <v>1398.2599999999998</v>
      </c>
      <c r="AK25" s="131">
        <f>aktivita1!AK37+aktivita2!AK37+aktivita3!AK37+aktivita4!AK37+aktivita5!AK37+aktivita6!AK37+aktivita7!AK37+aktivita8!AK37</f>
        <v>586.27</v>
      </c>
      <c r="AL25" s="131">
        <f>aktivita1!AL37+aktivita2!AL37+aktivita3!AL37+aktivita4!AL37+aktivita5!AL37+aktivita6!AL37+aktivita7!AL37+aktivita8!AL37</f>
        <v>1083.603</v>
      </c>
      <c r="AM25" s="131">
        <f>aktivita1!AM37+aktivita2!AM37+aktivita3!AM37+aktivita4!AM37+aktivita5!AM37+aktivita6!AM37+aktivita7!AM37+aktivita8!AM37</f>
        <v>622.5</v>
      </c>
      <c r="AN25" s="131">
        <f>aktivita1!AN37+aktivita2!AN37+aktivita3!AN37+aktivita4!AN37+aktivita5!AN37+aktivita6!AN37+aktivita7!AN37+aktivita8!AN37</f>
        <v>898.26</v>
      </c>
      <c r="AO25" s="131">
        <f>aktivita1!AO37+aktivita2!AO37+aktivita3!AO37+aktivita4!AO37+aktivita5!AO37+aktivita6!AO37+aktivita7!AO37+aktivita8!AO37</f>
        <v>564.18</v>
      </c>
      <c r="AP25" s="131">
        <f>aktivita1!AP37+aktivita2!AP37+aktivita3!AP37+aktivita4!AP37+aktivita5!AP37+aktivita6!AP37+aktivita7!AP37+aktivita8!AP37</f>
        <v>586.27</v>
      </c>
      <c r="AQ25" s="131">
        <f>aktivita1!AQ37+aktivita2!AQ37+aktivita3!AQ37+aktivita4!AQ37+aktivita5!AQ37+aktivita6!AQ37+aktivita7!AQ37+aktivita8!AQ37</f>
        <v>519.54</v>
      </c>
      <c r="AR25" s="131">
        <f>aktivita1!AR37+aktivita2!AR37+aktivita3!AR37+aktivita4!AR37+aktivita5!AR37+aktivita6!AR37+aktivita7!AR37+aktivita8!AR37</f>
        <v>519.54</v>
      </c>
      <c r="AS25" s="131">
        <f>aktivita1!AS37+aktivita2!AS37+aktivita3!AS37+aktivita4!AS37+aktivita5!AS37+aktivita6!AS37+aktivita7!AS37+aktivita8!AS37</f>
        <v>911.94</v>
      </c>
      <c r="AT25" s="131">
        <f>aktivita1!AT37+aktivita2!AT37+aktivita3!AT37+aktivita4!AT37+aktivita5!AT37+aktivita6!AT37+aktivita7!AT37+aktivita8!AT37</f>
        <v>541.63</v>
      </c>
      <c r="AU25" s="131">
        <f>aktivita1!AU37+aktivita2!AU37+aktivita3!AU37+aktivita4!AU37+aktivita5!AU37+aktivita6!AU37+aktivita7!AU37+aktivita8!AU37</f>
        <v>519.54</v>
      </c>
      <c r="AV25" s="131">
        <f>aktivita1!AV37+aktivita2!AV37+aktivita3!AV37+aktivita4!AV37+aktivita5!AV37+aktivita6!AV37+aktivita7!AV37+aktivita8!AV37</f>
        <v>0</v>
      </c>
      <c r="AW25" s="131">
        <f>aktivita1!AW37+aktivita2!AW37+aktivita3!AW37+aktivita4!AW37+aktivita5!AW37+aktivita6!AW37+aktivita7!AW37+aktivita8!AW37</f>
        <v>334.08</v>
      </c>
      <c r="AX25" s="131">
        <f>aktivita1!AX37+aktivita2!AX37+aktivita3!AX37+aktivita4!AX37+aktivita5!AX37+aktivita6!AX37+aktivita7!AX37+aktivita8!AX37</f>
        <v>0</v>
      </c>
      <c r="AY25" s="131">
        <f>aktivita1!AY37+aktivita2!AY37+aktivita3!AY37+aktivita4!AY37+aktivita5!AY37+aktivita6!AY37+aktivita7!AY37+aktivita8!AY37</f>
        <v>0</v>
      </c>
      <c r="AZ25" s="131">
        <f>aktivita1!AZ37+aktivita2!AZ37+aktivita3!AZ37+aktivita4!AZ37+aktivita5!AZ37+aktivita6!AZ37+aktivita7!AZ37+aktivita8!AZ37</f>
        <v>0</v>
      </c>
      <c r="BA25" s="131">
        <f>aktivita1!BA37+aktivita2!BA37+aktivita3!BA37+aktivita4!BA37+aktivita5!BA37+aktivita6!BA37+aktivita7!BA37+aktivita8!BA37</f>
        <v>0</v>
      </c>
      <c r="BB25" s="131">
        <f>aktivita1!BB37+aktivita2!BB37+aktivita3!BB37+aktivita4!BB37+aktivita5!BB37+aktivita6!BB37+aktivita7!BB37+aktivita8!BB37</f>
        <v>0</v>
      </c>
      <c r="BC25" s="131">
        <f>aktivita1!BC37+aktivita2!BC37+aktivita3!BC37+aktivita4!BC37+aktivita5!BC37+aktivita6!BC37+aktivita7!BC37+aktivita8!BC37</f>
        <v>0</v>
      </c>
      <c r="BD25" s="131">
        <f>aktivita1!BD37+aktivita2!BD37+aktivita3!BD37+aktivita4!BD37+aktivita5!BD37+aktivita6!BD37+aktivita7!BD37+aktivita8!BD37</f>
        <v>0</v>
      </c>
      <c r="BE25" s="131">
        <f>aktivita1!BE37+aktivita2!BE37+aktivita3!BE37+aktivita4!BE37+aktivita5!BE37+aktivita6!BE37+aktivita7!BE37+aktivita8!BE37</f>
        <v>0</v>
      </c>
      <c r="BF25" s="131">
        <f>aktivita1!BF37+aktivita2!BF37+aktivita3!BF37+aktivita4!BF37+aktivita5!BF37+aktivita6!BF37+aktivita7!BF37+aktivita8!BF37</f>
        <v>0</v>
      </c>
      <c r="BG25" s="131">
        <f>aktivita1!BG37+aktivita2!BG37+aktivita3!BG37+aktivita4!BG37+aktivita5!BG37+aktivita6!BG37+aktivita7!BG37+aktivita8!BG37</f>
        <v>0</v>
      </c>
      <c r="BH25" s="131">
        <f>aktivita1!BH37+aktivita2!BH37+aktivita3!BH37+aktivita4!BH37+aktivita5!BH37+aktivita6!BH37+aktivita7!BH37+aktivita8!BH37</f>
        <v>0</v>
      </c>
      <c r="BI25" s="131">
        <f>aktivita1!BI37+aktivita2!BI37+aktivita3!BI37+aktivita4!BI37+aktivita5!BI37+aktivita6!BI37+aktivita7!BI37+aktivita8!BI37</f>
        <v>0</v>
      </c>
      <c r="BJ25" s="132">
        <f t="shared" si="5"/>
        <v>31416.36975</v>
      </c>
    </row>
    <row r="26" spans="1:62" ht="13.5" thickBot="1">
      <c r="A26" s="56" t="s">
        <v>46</v>
      </c>
      <c r="B26" s="136">
        <f aca="true" t="shared" si="6" ref="B26:AG26">SUM(B19:B25)</f>
        <v>4119.54</v>
      </c>
      <c r="C26" s="137">
        <f t="shared" si="6"/>
        <v>1752.53675</v>
      </c>
      <c r="D26" s="137">
        <f t="shared" si="6"/>
        <v>61406.27</v>
      </c>
      <c r="E26" s="137">
        <f t="shared" si="6"/>
        <v>3692.58</v>
      </c>
      <c r="F26" s="137">
        <f t="shared" si="6"/>
        <v>64380.76</v>
      </c>
      <c r="G26" s="137">
        <f t="shared" si="6"/>
        <v>77850.786</v>
      </c>
      <c r="H26" s="137">
        <f t="shared" si="6"/>
        <v>115848.62000000001</v>
      </c>
      <c r="I26" s="137">
        <f t="shared" si="6"/>
        <v>8386.25</v>
      </c>
      <c r="J26" s="137">
        <f t="shared" si="6"/>
        <v>4036.93</v>
      </c>
      <c r="K26" s="137">
        <f t="shared" si="6"/>
        <v>10367.676000000001</v>
      </c>
      <c r="L26" s="137">
        <f t="shared" si="6"/>
        <v>38417.68</v>
      </c>
      <c r="M26" s="137">
        <f t="shared" si="6"/>
        <v>23171.37</v>
      </c>
      <c r="N26" s="137">
        <f t="shared" si="6"/>
        <v>12692.93</v>
      </c>
      <c r="O26" s="137">
        <f t="shared" si="6"/>
        <v>10766.93</v>
      </c>
      <c r="P26" s="137">
        <f t="shared" si="6"/>
        <v>31448.596</v>
      </c>
      <c r="Q26" s="137">
        <f t="shared" si="6"/>
        <v>5272</v>
      </c>
      <c r="R26" s="137">
        <f t="shared" si="6"/>
        <v>2356.93</v>
      </c>
      <c r="S26" s="137">
        <f t="shared" si="6"/>
        <v>17416.93</v>
      </c>
      <c r="T26" s="137">
        <f t="shared" si="6"/>
        <v>3905.41</v>
      </c>
      <c r="U26" s="137">
        <f t="shared" si="6"/>
        <v>4019.096</v>
      </c>
      <c r="V26" s="137">
        <f t="shared" si="6"/>
        <v>8624.53</v>
      </c>
      <c r="W26" s="137">
        <f t="shared" si="6"/>
        <v>3720.306</v>
      </c>
      <c r="X26" s="137">
        <f t="shared" si="6"/>
        <v>4015.42</v>
      </c>
      <c r="Y26" s="137">
        <f t="shared" si="6"/>
        <v>52844.340000000004</v>
      </c>
      <c r="Z26" s="137">
        <f t="shared" si="6"/>
        <v>6603.33</v>
      </c>
      <c r="AA26" s="137">
        <f t="shared" si="6"/>
        <v>36552.61</v>
      </c>
      <c r="AB26" s="137">
        <f t="shared" si="6"/>
        <v>3045.996</v>
      </c>
      <c r="AC26" s="137">
        <f t="shared" si="6"/>
        <v>300769.61000000004</v>
      </c>
      <c r="AD26" s="137">
        <f t="shared" si="6"/>
        <v>3417.68</v>
      </c>
      <c r="AE26" s="137">
        <f t="shared" si="6"/>
        <v>3605.77</v>
      </c>
      <c r="AF26" s="137">
        <f t="shared" si="6"/>
        <v>3497.986</v>
      </c>
      <c r="AG26" s="137">
        <f t="shared" si="6"/>
        <v>5154.02</v>
      </c>
      <c r="AH26" s="137">
        <f aca="true" t="shared" si="7" ref="AH26:BJ26">SUM(AH19:AH25)</f>
        <v>28358.18</v>
      </c>
      <c r="AI26" s="137">
        <f t="shared" si="7"/>
        <v>3021.25</v>
      </c>
      <c r="AJ26" s="137">
        <f t="shared" si="7"/>
        <v>4117.986</v>
      </c>
      <c r="AK26" s="137">
        <f t="shared" si="7"/>
        <v>145677.22</v>
      </c>
      <c r="AL26" s="137">
        <f t="shared" si="7"/>
        <v>20317.153</v>
      </c>
      <c r="AM26" s="137">
        <f t="shared" si="7"/>
        <v>4067.3199999999997</v>
      </c>
      <c r="AN26" s="137">
        <f t="shared" si="7"/>
        <v>38201.186</v>
      </c>
      <c r="AO26" s="137">
        <f t="shared" si="7"/>
        <v>3352.93</v>
      </c>
      <c r="AP26" s="137">
        <f t="shared" si="7"/>
        <v>4403.77</v>
      </c>
      <c r="AQ26" s="137">
        <f t="shared" si="7"/>
        <v>106989.34999999999</v>
      </c>
      <c r="AR26" s="137">
        <f t="shared" si="7"/>
        <v>121114.29</v>
      </c>
      <c r="AS26" s="137">
        <f t="shared" si="7"/>
        <v>3481.536</v>
      </c>
      <c r="AT26" s="137">
        <f t="shared" si="7"/>
        <v>51620.399999999994</v>
      </c>
      <c r="AU26" s="137">
        <f t="shared" si="7"/>
        <v>190329.11000000002</v>
      </c>
      <c r="AV26" s="137">
        <f t="shared" si="7"/>
        <v>0</v>
      </c>
      <c r="AW26" s="137">
        <f t="shared" si="7"/>
        <v>192112.08</v>
      </c>
      <c r="AX26" s="137">
        <f t="shared" si="7"/>
        <v>0</v>
      </c>
      <c r="AY26" s="137">
        <f t="shared" si="7"/>
        <v>0</v>
      </c>
      <c r="AZ26" s="137">
        <f t="shared" si="7"/>
        <v>0</v>
      </c>
      <c r="BA26" s="137">
        <f t="shared" si="7"/>
        <v>0</v>
      </c>
      <c r="BB26" s="137">
        <f t="shared" si="7"/>
        <v>0</v>
      </c>
      <c r="BC26" s="137">
        <f t="shared" si="7"/>
        <v>0</v>
      </c>
      <c r="BD26" s="137">
        <f t="shared" si="7"/>
        <v>0</v>
      </c>
      <c r="BE26" s="137">
        <f t="shared" si="7"/>
        <v>0</v>
      </c>
      <c r="BF26" s="137">
        <f t="shared" si="7"/>
        <v>0</v>
      </c>
      <c r="BG26" s="137">
        <f t="shared" si="7"/>
        <v>0</v>
      </c>
      <c r="BH26" s="137">
        <f t="shared" si="7"/>
        <v>0</v>
      </c>
      <c r="BI26" s="137">
        <f t="shared" si="7"/>
        <v>0</v>
      </c>
      <c r="BJ26" s="138">
        <f t="shared" si="7"/>
        <v>1850325.1797500001</v>
      </c>
    </row>
    <row r="27" spans="1:62" ht="12.75">
      <c r="A27" s="24" t="s">
        <v>50</v>
      </c>
      <c r="B27" s="133">
        <f>B12</f>
        <v>1906</v>
      </c>
      <c r="C27" s="134">
        <f aca="true" t="shared" si="8" ref="C27:BI27">C12</f>
        <v>1906</v>
      </c>
      <c r="D27" s="134">
        <f t="shared" si="8"/>
        <v>2906</v>
      </c>
      <c r="E27" s="134">
        <f t="shared" si="8"/>
        <v>2906</v>
      </c>
      <c r="F27" s="134">
        <f t="shared" si="8"/>
        <v>1906</v>
      </c>
      <c r="G27" s="134">
        <f t="shared" si="8"/>
        <v>1906</v>
      </c>
      <c r="H27" s="134">
        <f t="shared" si="8"/>
        <v>1906</v>
      </c>
      <c r="I27" s="134">
        <f t="shared" si="8"/>
        <v>1906</v>
      </c>
      <c r="J27" s="134">
        <f t="shared" si="8"/>
        <v>1906</v>
      </c>
      <c r="K27" s="134">
        <f t="shared" si="8"/>
        <v>1906</v>
      </c>
      <c r="L27" s="134">
        <f t="shared" si="8"/>
        <v>1906</v>
      </c>
      <c r="M27" s="134">
        <f t="shared" si="8"/>
        <v>1906</v>
      </c>
      <c r="N27" s="134">
        <f t="shared" si="8"/>
        <v>1906</v>
      </c>
      <c r="O27" s="134">
        <f t="shared" si="8"/>
        <v>1906</v>
      </c>
      <c r="P27" s="134">
        <f t="shared" si="8"/>
        <v>1906</v>
      </c>
      <c r="Q27" s="134">
        <f t="shared" si="8"/>
        <v>1906</v>
      </c>
      <c r="R27" s="134">
        <f t="shared" si="8"/>
        <v>1906</v>
      </c>
      <c r="S27" s="134">
        <f t="shared" si="8"/>
        <v>1906</v>
      </c>
      <c r="T27" s="134">
        <f t="shared" si="8"/>
        <v>1906</v>
      </c>
      <c r="U27" s="134">
        <f t="shared" si="8"/>
        <v>1906</v>
      </c>
      <c r="V27" s="134">
        <f t="shared" si="8"/>
        <v>1906</v>
      </c>
      <c r="W27" s="134">
        <f t="shared" si="8"/>
        <v>1906</v>
      </c>
      <c r="X27" s="134">
        <f t="shared" si="8"/>
        <v>1906</v>
      </c>
      <c r="Y27" s="134">
        <f t="shared" si="8"/>
        <v>4906</v>
      </c>
      <c r="Z27" s="134">
        <f t="shared" si="8"/>
        <v>1906</v>
      </c>
      <c r="AA27" s="134">
        <f t="shared" si="8"/>
        <v>1906</v>
      </c>
      <c r="AB27" s="134">
        <f t="shared" si="8"/>
        <v>1906</v>
      </c>
      <c r="AC27" s="134">
        <f t="shared" si="8"/>
        <v>1906</v>
      </c>
      <c r="AD27" s="134">
        <f t="shared" si="8"/>
        <v>1906</v>
      </c>
      <c r="AE27" s="134">
        <f t="shared" si="8"/>
        <v>1906</v>
      </c>
      <c r="AF27" s="134">
        <f t="shared" si="8"/>
        <v>1906</v>
      </c>
      <c r="AG27" s="134">
        <f t="shared" si="8"/>
        <v>1906</v>
      </c>
      <c r="AH27" s="134">
        <f t="shared" si="8"/>
        <v>1906</v>
      </c>
      <c r="AI27" s="134">
        <f t="shared" si="8"/>
        <v>1906</v>
      </c>
      <c r="AJ27" s="134">
        <f t="shared" si="8"/>
        <v>1906</v>
      </c>
      <c r="AK27" s="134">
        <f t="shared" si="8"/>
        <v>1907</v>
      </c>
      <c r="AL27" s="134">
        <f t="shared" si="8"/>
        <v>1907</v>
      </c>
      <c r="AM27" s="134">
        <f t="shared" si="8"/>
        <v>1907</v>
      </c>
      <c r="AN27" s="134">
        <f t="shared" si="8"/>
        <v>1907</v>
      </c>
      <c r="AO27" s="134">
        <f t="shared" si="8"/>
        <v>1907</v>
      </c>
      <c r="AP27" s="134">
        <f t="shared" si="8"/>
        <v>1907</v>
      </c>
      <c r="AQ27" s="134">
        <f t="shared" si="8"/>
        <v>1907</v>
      </c>
      <c r="AR27" s="134">
        <f t="shared" si="8"/>
        <v>1907</v>
      </c>
      <c r="AS27" s="134">
        <f t="shared" si="8"/>
        <v>1907</v>
      </c>
      <c r="AT27" s="134">
        <f t="shared" si="8"/>
        <v>1907</v>
      </c>
      <c r="AU27" s="134">
        <f t="shared" si="8"/>
        <v>1907</v>
      </c>
      <c r="AV27" s="134">
        <f t="shared" si="8"/>
        <v>1907</v>
      </c>
      <c r="AW27" s="134">
        <f t="shared" si="8"/>
        <v>4906</v>
      </c>
      <c r="AX27" s="134">
        <f t="shared" si="8"/>
        <v>0</v>
      </c>
      <c r="AY27" s="134">
        <f t="shared" si="8"/>
        <v>0</v>
      </c>
      <c r="AZ27" s="134">
        <f t="shared" si="8"/>
        <v>0</v>
      </c>
      <c r="BA27" s="134">
        <f t="shared" si="8"/>
        <v>0</v>
      </c>
      <c r="BB27" s="134">
        <f t="shared" si="8"/>
        <v>0</v>
      </c>
      <c r="BC27" s="134">
        <f t="shared" si="8"/>
        <v>0</v>
      </c>
      <c r="BD27" s="134">
        <f t="shared" si="8"/>
        <v>0</v>
      </c>
      <c r="BE27" s="134">
        <f t="shared" si="8"/>
        <v>0</v>
      </c>
      <c r="BF27" s="134">
        <f t="shared" si="8"/>
        <v>0</v>
      </c>
      <c r="BG27" s="134">
        <f t="shared" si="8"/>
        <v>0</v>
      </c>
      <c r="BH27" s="134">
        <f t="shared" si="8"/>
        <v>0</v>
      </c>
      <c r="BI27" s="134">
        <f t="shared" si="8"/>
        <v>0</v>
      </c>
      <c r="BJ27" s="135">
        <f>SUM(B27:BI27)</f>
        <v>99500</v>
      </c>
    </row>
    <row r="28" spans="1:62" ht="13.5" thickBot="1">
      <c r="A28" s="56" t="s">
        <v>51</v>
      </c>
      <c r="B28" s="92">
        <f aca="true" t="shared" si="9" ref="B28:AG28">B26+B27</f>
        <v>6025.54</v>
      </c>
      <c r="C28" s="117">
        <f t="shared" si="9"/>
        <v>3658.53675</v>
      </c>
      <c r="D28" s="117">
        <f t="shared" si="9"/>
        <v>64312.27</v>
      </c>
      <c r="E28" s="117">
        <f t="shared" si="9"/>
        <v>6598.58</v>
      </c>
      <c r="F28" s="117">
        <f t="shared" si="9"/>
        <v>66286.76000000001</v>
      </c>
      <c r="G28" s="117">
        <f t="shared" si="9"/>
        <v>79756.786</v>
      </c>
      <c r="H28" s="117">
        <f t="shared" si="9"/>
        <v>117754.62000000001</v>
      </c>
      <c r="I28" s="117">
        <f t="shared" si="9"/>
        <v>10292.25</v>
      </c>
      <c r="J28" s="117">
        <f t="shared" si="9"/>
        <v>5942.93</v>
      </c>
      <c r="K28" s="117">
        <f t="shared" si="9"/>
        <v>12273.676000000001</v>
      </c>
      <c r="L28" s="117">
        <f t="shared" si="9"/>
        <v>40323.68</v>
      </c>
      <c r="M28" s="117">
        <f t="shared" si="9"/>
        <v>25077.37</v>
      </c>
      <c r="N28" s="117">
        <f t="shared" si="9"/>
        <v>14598.93</v>
      </c>
      <c r="O28" s="117">
        <f t="shared" si="9"/>
        <v>12672.93</v>
      </c>
      <c r="P28" s="117">
        <f t="shared" si="9"/>
        <v>33354.596000000005</v>
      </c>
      <c r="Q28" s="117">
        <f t="shared" si="9"/>
        <v>7178</v>
      </c>
      <c r="R28" s="117">
        <f t="shared" si="9"/>
        <v>4262.93</v>
      </c>
      <c r="S28" s="117">
        <f t="shared" si="9"/>
        <v>19322.93</v>
      </c>
      <c r="T28" s="117">
        <f t="shared" si="9"/>
        <v>5811.41</v>
      </c>
      <c r="U28" s="117">
        <f t="shared" si="9"/>
        <v>5925.096</v>
      </c>
      <c r="V28" s="117">
        <f t="shared" si="9"/>
        <v>10530.53</v>
      </c>
      <c r="W28" s="117">
        <f t="shared" si="9"/>
        <v>5626.3060000000005</v>
      </c>
      <c r="X28" s="117">
        <f t="shared" si="9"/>
        <v>5921.42</v>
      </c>
      <c r="Y28" s="117">
        <f t="shared" si="9"/>
        <v>57750.340000000004</v>
      </c>
      <c r="Z28" s="117">
        <f t="shared" si="9"/>
        <v>8509.33</v>
      </c>
      <c r="AA28" s="117">
        <f t="shared" si="9"/>
        <v>38458.61</v>
      </c>
      <c r="AB28" s="117">
        <f t="shared" si="9"/>
        <v>4951.996</v>
      </c>
      <c r="AC28" s="117">
        <f t="shared" si="9"/>
        <v>302675.61000000004</v>
      </c>
      <c r="AD28" s="117">
        <f t="shared" si="9"/>
        <v>5323.68</v>
      </c>
      <c r="AE28" s="117">
        <f t="shared" si="9"/>
        <v>5511.77</v>
      </c>
      <c r="AF28" s="117">
        <f t="shared" si="9"/>
        <v>5403.986</v>
      </c>
      <c r="AG28" s="117">
        <f t="shared" si="9"/>
        <v>7060.02</v>
      </c>
      <c r="AH28" s="117">
        <f aca="true" t="shared" si="10" ref="AH28:BI28">AH26+AH27</f>
        <v>30264.18</v>
      </c>
      <c r="AI28" s="117">
        <f t="shared" si="10"/>
        <v>4927.25</v>
      </c>
      <c r="AJ28" s="117">
        <f t="shared" si="10"/>
        <v>6023.986</v>
      </c>
      <c r="AK28" s="117">
        <f t="shared" si="10"/>
        <v>147584.22</v>
      </c>
      <c r="AL28" s="117">
        <f t="shared" si="10"/>
        <v>22224.153</v>
      </c>
      <c r="AM28" s="117">
        <f t="shared" si="10"/>
        <v>5974.32</v>
      </c>
      <c r="AN28" s="117">
        <f t="shared" si="10"/>
        <v>40108.186</v>
      </c>
      <c r="AO28" s="117">
        <f t="shared" si="10"/>
        <v>5259.93</v>
      </c>
      <c r="AP28" s="117">
        <f t="shared" si="10"/>
        <v>6310.77</v>
      </c>
      <c r="AQ28" s="117">
        <f t="shared" si="10"/>
        <v>108896.34999999999</v>
      </c>
      <c r="AR28" s="117">
        <f t="shared" si="10"/>
        <v>123021.29</v>
      </c>
      <c r="AS28" s="117">
        <f t="shared" si="10"/>
        <v>5388.536</v>
      </c>
      <c r="AT28" s="117">
        <f t="shared" si="10"/>
        <v>53527.399999999994</v>
      </c>
      <c r="AU28" s="117">
        <f t="shared" si="10"/>
        <v>192236.11000000002</v>
      </c>
      <c r="AV28" s="117">
        <f t="shared" si="10"/>
        <v>1907</v>
      </c>
      <c r="AW28" s="117">
        <f t="shared" si="10"/>
        <v>197018.08</v>
      </c>
      <c r="AX28" s="117">
        <f t="shared" si="10"/>
        <v>0</v>
      </c>
      <c r="AY28" s="117">
        <f t="shared" si="10"/>
        <v>0</v>
      </c>
      <c r="AZ28" s="117">
        <f t="shared" si="10"/>
        <v>0</v>
      </c>
      <c r="BA28" s="117">
        <f t="shared" si="10"/>
        <v>0</v>
      </c>
      <c r="BB28" s="117">
        <f t="shared" si="10"/>
        <v>0</v>
      </c>
      <c r="BC28" s="117">
        <f t="shared" si="10"/>
        <v>0</v>
      </c>
      <c r="BD28" s="117">
        <f t="shared" si="10"/>
        <v>0</v>
      </c>
      <c r="BE28" s="117">
        <f t="shared" si="10"/>
        <v>0</v>
      </c>
      <c r="BF28" s="117">
        <f t="shared" si="10"/>
        <v>0</v>
      </c>
      <c r="BG28" s="117">
        <f t="shared" si="10"/>
        <v>0</v>
      </c>
      <c r="BH28" s="117">
        <f t="shared" si="10"/>
        <v>0</v>
      </c>
      <c r="BI28" s="117">
        <f t="shared" si="10"/>
        <v>0</v>
      </c>
      <c r="BJ28" s="122">
        <f>BJ27+BJ26</f>
        <v>1949825.1797500001</v>
      </c>
    </row>
  </sheetData>
  <sheetProtection/>
  <printOptions/>
  <pageMargins left="0.66" right="0.51" top="1" bottom="1" header="0.4921259845" footer="0.4921259845"/>
  <pageSetup fitToWidth="5" horizontalDpi="600" verticalDpi="600" orientation="landscape" paperSize="9" scale="93" r:id="rId1"/>
  <headerFooter alignWithMargins="0">
    <oddHeader>&amp;CPríloha 1 - detailný plán výdavkov</oddHeader>
    <oddFooter>&amp;CStrana &amp;P z &amp;N</oddFooter>
  </headerFooter>
  <colBreaks count="4" manualBreakCount="4">
    <brk id="13" max="65535" man="1"/>
    <brk id="25" max="65535" man="1"/>
    <brk id="37" max="65535" man="1"/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7.7109375" style="0" bestFit="1" customWidth="1"/>
    <col min="10" max="10" width="11.28125" style="0" customWidth="1"/>
    <col min="11" max="12" width="8.28125" style="0" customWidth="1"/>
    <col min="13" max="13" width="8.421875" style="0" customWidth="1"/>
    <col min="14" max="14" width="5.8515625" style="0" customWidth="1"/>
    <col min="15" max="15" width="6.28125" style="0" customWidth="1"/>
    <col min="16" max="17" width="6.421875" style="0" customWidth="1"/>
  </cols>
  <sheetData>
    <row r="1" spans="1:18" ht="13.5" thickBo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19" t="s">
        <v>35</v>
      </c>
      <c r="B2" s="230">
        <v>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>
        <v>2</v>
      </c>
      <c r="O2" s="215">
        <v>3</v>
      </c>
      <c r="P2" s="215">
        <v>4</v>
      </c>
      <c r="Q2" s="228">
        <v>5</v>
      </c>
      <c r="R2" s="1"/>
    </row>
    <row r="3" spans="1:18" ht="13.5" thickBot="1">
      <c r="A3" s="19" t="s">
        <v>36</v>
      </c>
      <c r="B3" s="26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30">
        <v>12</v>
      </c>
      <c r="N3" s="232"/>
      <c r="O3" s="224"/>
      <c r="P3" s="224"/>
      <c r="Q3" s="229"/>
      <c r="R3" s="1"/>
    </row>
    <row r="4" spans="1:18" ht="12.75">
      <c r="A4" s="20" t="s">
        <v>0</v>
      </c>
      <c r="B4" s="36" t="str">
        <f>harm_det!B3</f>
        <v>X</v>
      </c>
      <c r="C4" s="11" t="str">
        <f>harm_det!C3</f>
        <v>X</v>
      </c>
      <c r="D4" s="11" t="str">
        <f>harm_det!D3</f>
        <v>X</v>
      </c>
      <c r="E4" s="11" t="str">
        <f>harm_det!E3</f>
        <v>X</v>
      </c>
      <c r="F4" s="11" t="str">
        <f>harm_det!F3</f>
        <v>X</v>
      </c>
      <c r="G4" s="11" t="str">
        <f>harm_det!G3</f>
        <v>X</v>
      </c>
      <c r="H4" s="11" t="str">
        <f>harm_det!H3</f>
        <v>X</v>
      </c>
      <c r="I4" s="11" t="str">
        <f>harm_det!I3</f>
        <v>X</v>
      </c>
      <c r="J4" s="11" t="str">
        <f>harm_det!J3</f>
        <v>X</v>
      </c>
      <c r="K4" s="11" t="str">
        <f>harm_det!K3</f>
        <v>X</v>
      </c>
      <c r="L4" s="11" t="str">
        <f>harm_det!L3</f>
        <v>X</v>
      </c>
      <c r="M4" s="31" t="str">
        <f>harm_det!M3</f>
        <v>X</v>
      </c>
      <c r="N4" s="10" t="str">
        <f>IF(COUNTIF(harm_det!N3:Y3,"=X")&gt;0,"X","")</f>
        <v>X</v>
      </c>
      <c r="O4" s="11" t="str">
        <f>IF(COUNTIF(harm_det!Z3:AK3,"=X")&gt;0,"X","")</f>
        <v>X</v>
      </c>
      <c r="P4" s="11" t="str">
        <f>IF(COUNTIF(harm_det!H17:S17,"=X")&gt;0,"X","")</f>
        <v>X</v>
      </c>
      <c r="Q4" s="12">
        <f>IF(COUNTIF(harm_det!T17:AE17,"=X")&gt;0,"X","")</f>
      </c>
      <c r="R4" s="1"/>
    </row>
    <row r="5" spans="1:18" ht="12.75">
      <c r="A5" s="21" t="s">
        <v>1</v>
      </c>
      <c r="B5" s="37">
        <f>harm_det!B4</f>
      </c>
      <c r="C5" s="2">
        <f>harm_det!C4</f>
      </c>
      <c r="D5" s="2" t="str">
        <f>harm_det!D4</f>
        <v>X</v>
      </c>
      <c r="E5" s="2" t="str">
        <f>harm_det!E4</f>
        <v>X</v>
      </c>
      <c r="F5" s="2" t="str">
        <f>harm_det!F4</f>
        <v>X</v>
      </c>
      <c r="G5" s="2" t="str">
        <f>harm_det!G4</f>
        <v>X</v>
      </c>
      <c r="H5" s="2" t="str">
        <f>harm_det!H4</f>
        <v>X</v>
      </c>
      <c r="I5" s="2" t="str">
        <f>harm_det!I4</f>
        <v>X</v>
      </c>
      <c r="J5" s="2" t="str">
        <f>harm_det!J4</f>
        <v>X</v>
      </c>
      <c r="K5" s="2" t="str">
        <f>harm_det!K4</f>
        <v>X</v>
      </c>
      <c r="L5" s="2" t="str">
        <f>harm_det!L4</f>
        <v>X</v>
      </c>
      <c r="M5" s="32" t="str">
        <f>harm_det!M4</f>
        <v>X</v>
      </c>
      <c r="N5" s="13" t="str">
        <f>IF(COUNTIF(harm_det!N4:Y4,"=X")&gt;0,"X","")</f>
        <v>X</v>
      </c>
      <c r="O5" s="2" t="str">
        <f>IF(COUNTIF(harm_det!Z4:AK4,"=X")&gt;0,"X","")</f>
        <v>X</v>
      </c>
      <c r="P5" s="2" t="str">
        <f>IF(COUNTIF(harm_det!H18:S18,"=X")&gt;0,"X","")</f>
        <v>X</v>
      </c>
      <c r="Q5" s="14">
        <f>IF(COUNTIF(harm_det!T18:AE18,"=X")&gt;0,"X","")</f>
      </c>
      <c r="R5" s="1"/>
    </row>
    <row r="6" spans="1:18" ht="12.75">
      <c r="A6" s="21" t="s">
        <v>2</v>
      </c>
      <c r="B6" s="37">
        <f>harm_det!B5</f>
      </c>
      <c r="C6" s="2" t="str">
        <f>harm_det!C5</f>
        <v>X</v>
      </c>
      <c r="D6" s="2" t="str">
        <f>harm_det!D5</f>
        <v>X</v>
      </c>
      <c r="E6" s="2" t="str">
        <f>harm_det!E5</f>
        <v>X</v>
      </c>
      <c r="F6" s="2" t="str">
        <f>harm_det!F5</f>
        <v>X</v>
      </c>
      <c r="G6" s="2" t="str">
        <f>harm_det!G5</f>
        <v>X</v>
      </c>
      <c r="H6" s="2" t="str">
        <f>harm_det!H5</f>
        <v>X</v>
      </c>
      <c r="I6" s="2" t="str">
        <f>harm_det!I5</f>
        <v>X</v>
      </c>
      <c r="J6" s="2" t="str">
        <f>harm_det!J5</f>
        <v>X</v>
      </c>
      <c r="K6" s="2" t="str">
        <f>harm_det!K5</f>
        <v>X</v>
      </c>
      <c r="L6" s="2" t="str">
        <f>harm_det!L5</f>
        <v>X</v>
      </c>
      <c r="M6" s="32" t="str">
        <f>harm_det!M5</f>
        <v>X</v>
      </c>
      <c r="N6" s="13" t="str">
        <f>IF(COUNTIF(harm_det!N5:Y5,"=X")&gt;0,"X","")</f>
        <v>X</v>
      </c>
      <c r="O6" s="2" t="str">
        <f>IF(COUNTIF(harm_det!Z5:AK5,"=X")&gt;0,"X","")</f>
        <v>X</v>
      </c>
      <c r="P6" s="2" t="str">
        <f>IF(COUNTIF(harm_det!H19:S19,"=X")&gt;0,"X","")</f>
        <v>X</v>
      </c>
      <c r="Q6" s="14">
        <f>IF(COUNTIF(harm_det!T19:AE19,"=X")&gt;0,"X","")</f>
      </c>
      <c r="R6" s="1"/>
    </row>
    <row r="7" spans="1:18" ht="12.75">
      <c r="A7" s="21" t="s">
        <v>3</v>
      </c>
      <c r="B7" s="37" t="str">
        <f>harm_det!B6</f>
        <v>X</v>
      </c>
      <c r="C7" s="2" t="str">
        <f>harm_det!C6</f>
        <v>X</v>
      </c>
      <c r="D7" s="2" t="str">
        <f>harm_det!D6</f>
        <v>X</v>
      </c>
      <c r="E7" s="2" t="str">
        <f>harm_det!E6</f>
        <v>X</v>
      </c>
      <c r="F7" s="2" t="str">
        <f>harm_det!F6</f>
        <v>X</v>
      </c>
      <c r="G7" s="2" t="str">
        <f>harm_det!G6</f>
        <v>X</v>
      </c>
      <c r="H7" s="2" t="str">
        <f>harm_det!H6</f>
        <v>X</v>
      </c>
      <c r="I7" s="2" t="str">
        <f>harm_det!I6</f>
        <v>X</v>
      </c>
      <c r="J7" s="2" t="str">
        <f>harm_det!J6</f>
        <v>X</v>
      </c>
      <c r="K7" s="2" t="str">
        <f>harm_det!K6</f>
        <v>X</v>
      </c>
      <c r="L7" s="2" t="str">
        <f>harm_det!L6</f>
        <v>X</v>
      </c>
      <c r="M7" s="32" t="str">
        <f>harm_det!M6</f>
        <v>X</v>
      </c>
      <c r="N7" s="13" t="str">
        <f>IF(COUNTIF(harm_det!N6:Y6,"=X")&gt;0,"X","")</f>
        <v>X</v>
      </c>
      <c r="O7" s="2" t="str">
        <f>IF(COUNTIF(harm_det!Z6:AK6,"=X")&gt;0,"X","")</f>
        <v>X</v>
      </c>
      <c r="P7" s="2" t="str">
        <f>IF(COUNTIF(harm_det!H20:S20,"=X")&gt;0,"X","")</f>
        <v>X</v>
      </c>
      <c r="Q7" s="14">
        <f>IF(COUNTIF(harm_det!T20:AE20,"=X")&gt;0,"X","")</f>
      </c>
      <c r="R7" s="1"/>
    </row>
    <row r="8" spans="1:18" ht="12.75">
      <c r="A8" s="21" t="s">
        <v>4</v>
      </c>
      <c r="B8" s="37" t="str">
        <f>harm_det!B7</f>
        <v>X</v>
      </c>
      <c r="C8" s="2" t="str">
        <f>harm_det!C7</f>
        <v>X</v>
      </c>
      <c r="D8" s="2" t="str">
        <f>harm_det!D7</f>
        <v>X</v>
      </c>
      <c r="E8" s="2" t="str">
        <f>harm_det!E7</f>
        <v>X</v>
      </c>
      <c r="F8" s="2" t="str">
        <f>harm_det!F7</f>
        <v>X</v>
      </c>
      <c r="G8" s="2" t="str">
        <f>harm_det!G7</f>
        <v>X</v>
      </c>
      <c r="H8" s="2" t="str">
        <f>harm_det!H7</f>
        <v>X</v>
      </c>
      <c r="I8" s="2" t="str">
        <f>harm_det!I7</f>
        <v>X</v>
      </c>
      <c r="J8" s="2" t="str">
        <f>harm_det!J7</f>
        <v>X</v>
      </c>
      <c r="K8" s="2" t="str">
        <f>harm_det!K7</f>
        <v>X</v>
      </c>
      <c r="L8" s="2" t="str">
        <f>harm_det!L7</f>
        <v>X</v>
      </c>
      <c r="M8" s="32" t="str">
        <f>harm_det!M7</f>
        <v>X</v>
      </c>
      <c r="N8" s="13" t="str">
        <f>IF(COUNTIF(harm_det!N7:Y7,"=X")&gt;0,"X","")</f>
        <v>X</v>
      </c>
      <c r="O8" s="2" t="str">
        <f>IF(COUNTIF(harm_det!Z7:AK7,"=X")&gt;0,"X","")</f>
        <v>X</v>
      </c>
      <c r="P8" s="2" t="str">
        <f>IF(COUNTIF(harm_det!H21:S21,"=X")&gt;0,"X","")</f>
        <v>X</v>
      </c>
      <c r="Q8" s="14">
        <f>IF(COUNTIF(harm_det!T21:AE21,"=X")&gt;0,"X","")</f>
      </c>
      <c r="R8" s="1"/>
    </row>
    <row r="9" spans="1:18" ht="12.75">
      <c r="A9" s="21" t="s">
        <v>5</v>
      </c>
      <c r="B9" s="37">
        <f>harm_det!B8</f>
      </c>
      <c r="C9" s="2">
        <f>harm_det!C8</f>
      </c>
      <c r="D9" s="2">
        <f>harm_det!D8</f>
      </c>
      <c r="E9" s="2">
        <f>harm_det!E8</f>
      </c>
      <c r="F9" s="2">
        <f>harm_det!F8</f>
      </c>
      <c r="G9" s="2">
        <f>harm_det!G8</f>
      </c>
      <c r="H9" s="2">
        <f>harm_det!H8</f>
      </c>
      <c r="I9" s="2">
        <f>harm_det!I8</f>
      </c>
      <c r="J9" s="2">
        <f>harm_det!J8</f>
      </c>
      <c r="K9" s="2">
        <f>harm_det!K8</f>
      </c>
      <c r="L9" s="2">
        <f>harm_det!L8</f>
      </c>
      <c r="M9" s="32">
        <f>harm_det!M8</f>
      </c>
      <c r="N9" s="13">
        <f>IF(COUNTIF(harm_det!N8:Y8,"=X")&gt;0,"X","")</f>
      </c>
      <c r="O9" s="2">
        <f>IF(COUNTIF(harm_det!Z8:AK8,"=X")&gt;0,"X","")</f>
      </c>
      <c r="P9" s="2">
        <f>IF(COUNTIF(harm_det!H22:S22,"=X")&gt;0,"X","")</f>
      </c>
      <c r="Q9" s="14">
        <f>IF(COUNTIF(harm_det!T22:AE22,"=X")&gt;0,"X","")</f>
      </c>
      <c r="R9" s="1"/>
    </row>
    <row r="10" spans="1:18" ht="12.75">
      <c r="A10" s="21" t="s">
        <v>6</v>
      </c>
      <c r="B10" s="37">
        <f>harm_det!B9</f>
      </c>
      <c r="C10" s="2">
        <f>harm_det!C9</f>
      </c>
      <c r="D10" s="2">
        <f>harm_det!D9</f>
      </c>
      <c r="E10" s="2">
        <f>harm_det!E9</f>
      </c>
      <c r="F10" s="2">
        <f>harm_det!F9</f>
      </c>
      <c r="G10" s="2">
        <f>harm_det!G9</f>
      </c>
      <c r="H10" s="2">
        <f>harm_det!H9</f>
      </c>
      <c r="I10" s="2">
        <f>harm_det!I9</f>
      </c>
      <c r="J10" s="2">
        <f>harm_det!J9</f>
      </c>
      <c r="K10" s="2">
        <f>harm_det!K9</f>
      </c>
      <c r="L10" s="2">
        <f>harm_det!L9</f>
      </c>
      <c r="M10" s="32">
        <f>harm_det!M9</f>
      </c>
      <c r="N10" s="13">
        <f>IF(COUNTIF(harm_det!N9:Y9,"=X")&gt;0,"X","")</f>
      </c>
      <c r="O10" s="2">
        <f>IF(COUNTIF(harm_det!Z9:AK9,"=X")&gt;0,"X","")</f>
      </c>
      <c r="P10" s="2">
        <f>IF(COUNTIF(harm_det!H23:S23,"=X")&gt;0,"X","")</f>
      </c>
      <c r="Q10" s="14">
        <f>IF(COUNTIF(harm_det!T23:AE23,"=X")&gt;0,"X","")</f>
      </c>
      <c r="R10" s="1"/>
    </row>
    <row r="11" spans="1:18" ht="13.5" thickBot="1">
      <c r="A11" s="22" t="s">
        <v>7</v>
      </c>
      <c r="B11" s="38">
        <f>harm_det!B10</f>
      </c>
      <c r="C11" s="16">
        <f>harm_det!C10</f>
      </c>
      <c r="D11" s="16">
        <f>harm_det!D10</f>
      </c>
      <c r="E11" s="16">
        <f>harm_det!E10</f>
      </c>
      <c r="F11" s="16">
        <f>harm_det!F10</f>
      </c>
      <c r="G11" s="16">
        <f>harm_det!G10</f>
      </c>
      <c r="H11" s="16">
        <f>harm_det!H10</f>
      </c>
      <c r="I11" s="16">
        <f>harm_det!I10</f>
      </c>
      <c r="J11" s="16">
        <f>harm_det!J10</f>
      </c>
      <c r="K11" s="16">
        <f>harm_det!K10</f>
      </c>
      <c r="L11" s="16">
        <f>harm_det!L10</f>
      </c>
      <c r="M11" s="33">
        <f>harm_det!M10</f>
      </c>
      <c r="N11" s="15">
        <f>IF(COUNTIF(harm_det!N10:Y10,"=X")&gt;0,"X","")</f>
      </c>
      <c r="O11" s="16">
        <f>IF(COUNTIF(harm_det!Z10:AK10,"=X")&gt;0,"X","")</f>
      </c>
      <c r="P11" s="16">
        <f>IF(COUNTIF(harm_det!H24:S24,"=X")&gt;0,"X","")</f>
      </c>
      <c r="Q11" s="17">
        <f>IF(COUNTIF(harm_det!T24:AE24,"=X")&gt;0,"X","")</f>
      </c>
      <c r="R11" s="1"/>
    </row>
    <row r="12" spans="1:18" ht="13.5" thickBot="1">
      <c r="A12" s="40" t="s">
        <v>32</v>
      </c>
      <c r="B12" s="39" t="str">
        <f aca="true" t="shared" si="0" ref="B12:Q12">IF(COUNTIF(B4:B11,"=X")&gt;0,"X","")</f>
        <v>X</v>
      </c>
      <c r="C12" s="28" t="str">
        <f t="shared" si="0"/>
        <v>X</v>
      </c>
      <c r="D12" s="28" t="str">
        <f t="shared" si="0"/>
        <v>X</v>
      </c>
      <c r="E12" s="28" t="str">
        <f t="shared" si="0"/>
        <v>X</v>
      </c>
      <c r="F12" s="28" t="str">
        <f t="shared" si="0"/>
        <v>X</v>
      </c>
      <c r="G12" s="28" t="str">
        <f t="shared" si="0"/>
        <v>X</v>
      </c>
      <c r="H12" s="28" t="str">
        <f t="shared" si="0"/>
        <v>X</v>
      </c>
      <c r="I12" s="28" t="str">
        <f t="shared" si="0"/>
        <v>X</v>
      </c>
      <c r="J12" s="28" t="str">
        <f t="shared" si="0"/>
        <v>X</v>
      </c>
      <c r="K12" s="28" t="str">
        <f t="shared" si="0"/>
        <v>X</v>
      </c>
      <c r="L12" s="28" t="str">
        <f t="shared" si="0"/>
        <v>X</v>
      </c>
      <c r="M12" s="34" t="str">
        <f t="shared" si="0"/>
        <v>X</v>
      </c>
      <c r="N12" s="35" t="str">
        <f t="shared" si="0"/>
        <v>X</v>
      </c>
      <c r="O12" s="28" t="str">
        <f t="shared" si="0"/>
        <v>X</v>
      </c>
      <c r="P12" s="28" t="str">
        <f t="shared" si="0"/>
        <v>X</v>
      </c>
      <c r="Q12" s="29">
        <f t="shared" si="0"/>
      </c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5" ht="13.5" thickBot="1"/>
    <row r="16" spans="1:10" ht="12.75">
      <c r="A16" s="114" t="s">
        <v>53</v>
      </c>
      <c r="B16" s="219">
        <v>1</v>
      </c>
      <c r="C16" s="220"/>
      <c r="D16" s="220"/>
      <c r="E16" s="221"/>
      <c r="F16" s="222">
        <v>2</v>
      </c>
      <c r="G16" s="215">
        <v>3</v>
      </c>
      <c r="H16" s="215">
        <v>4</v>
      </c>
      <c r="I16" s="226">
        <v>5</v>
      </c>
      <c r="J16" s="217" t="s">
        <v>54</v>
      </c>
    </row>
    <row r="17" spans="1:10" ht="13.5" thickBot="1">
      <c r="A17" s="115" t="s">
        <v>52</v>
      </c>
      <c r="B17" s="156">
        <v>1</v>
      </c>
      <c r="C17" s="157">
        <v>2</v>
      </c>
      <c r="D17" s="157">
        <v>3</v>
      </c>
      <c r="E17" s="158">
        <v>4</v>
      </c>
      <c r="F17" s="223"/>
      <c r="G17" s="224"/>
      <c r="H17" s="224"/>
      <c r="I17" s="227"/>
      <c r="J17" s="218"/>
    </row>
    <row r="18" spans="1:10" ht="12.75">
      <c r="A18" s="155" t="s">
        <v>0</v>
      </c>
      <c r="B18" s="127">
        <f>SUM(Plan_vyd_detail!B3:D3)</f>
        <v>1469.2800000000002</v>
      </c>
      <c r="C18" s="128">
        <f>SUM(Plan_vyd_detail!E3:G3)</f>
        <v>6829.92</v>
      </c>
      <c r="D18" s="128">
        <f>SUM(Plan_vyd_detail!H3:J3)</f>
        <v>11935.919999999998</v>
      </c>
      <c r="E18" s="128">
        <f>SUM(Plan_vyd_detail!K3:M3)</f>
        <v>553.92</v>
      </c>
      <c r="F18" s="128">
        <f>SUM(Plan_vyd_detail!N3:Y3)</f>
        <v>48745.08</v>
      </c>
      <c r="G18" s="128">
        <f>SUM(Plan_vyd_detail!Z3:AK3)</f>
        <v>53202.67999999999</v>
      </c>
      <c r="H18" s="161">
        <f>SUM(Plan_vyd_detail!AL3:AW3)</f>
        <v>35523.2</v>
      </c>
      <c r="I18" s="129">
        <f>SUM(Plan_vyd_detail!AX3:BI3)</f>
        <v>0</v>
      </c>
      <c r="J18" s="163">
        <f aca="true" t="shared" si="1" ref="J18:J27">SUM(B18:I18)</f>
        <v>158260</v>
      </c>
    </row>
    <row r="19" spans="1:10" ht="12.75">
      <c r="A19" s="24" t="s">
        <v>1</v>
      </c>
      <c r="B19" s="116">
        <f>SUM(Plan_vyd_detail!B4:D4)</f>
        <v>23222.09</v>
      </c>
      <c r="C19" s="113">
        <f>SUM(Plan_vyd_detail!E4:G4)</f>
        <v>64276.58</v>
      </c>
      <c r="D19" s="113">
        <f>SUM(Plan_vyd_detail!H4:J4)</f>
        <v>5777.09</v>
      </c>
      <c r="E19" s="113">
        <f>SUM(Plan_vyd_detail!K4:M4)</f>
        <v>502.09</v>
      </c>
      <c r="F19" s="113">
        <f>SUM(Plan_vyd_detail!N4:Y4)</f>
        <v>4261.08</v>
      </c>
      <c r="G19" s="113">
        <f>SUM(Plan_vyd_detail!Z4:AK4)</f>
        <v>319311.17000000004</v>
      </c>
      <c r="H19" s="160">
        <f>SUM(Plan_vyd_detail!AL4:AW4)</f>
        <v>108025.57999999999</v>
      </c>
      <c r="I19" s="121">
        <f>SUM(Plan_vyd_detail!AX4:BI4)</f>
        <v>0</v>
      </c>
      <c r="J19" s="119">
        <f t="shared" si="1"/>
        <v>525375.68</v>
      </c>
    </row>
    <row r="20" spans="1:10" ht="12.75">
      <c r="A20" s="24" t="s">
        <v>2</v>
      </c>
      <c r="B20" s="116">
        <f>SUM(Plan_vyd_detail!B5:D5)</f>
        <v>40186.97675</v>
      </c>
      <c r="C20" s="113">
        <f>SUM(Plan_vyd_detail!E5:G5)</f>
        <v>73222.25</v>
      </c>
      <c r="D20" s="113">
        <f>SUM(Plan_vyd_detail!H5:J5)</f>
        <v>109264.46999999999</v>
      </c>
      <c r="E20" s="113">
        <f>SUM(Plan_vyd_detail!K5:M5)</f>
        <v>9087.619999999999</v>
      </c>
      <c r="F20" s="113">
        <f>SUM(Plan_vyd_detail!N5:Y5)</f>
        <v>32269.730000000007</v>
      </c>
      <c r="G20" s="113">
        <f>SUM(Plan_vyd_detail!Z5:AK5)</f>
        <v>44028.98000000001</v>
      </c>
      <c r="H20" s="160">
        <f>SUM(Plan_vyd_detail!AL5:AW5)</f>
        <v>179927.733</v>
      </c>
      <c r="I20" s="121">
        <f>SUM(Plan_vyd_detail!AX5:BI5)</f>
        <v>0</v>
      </c>
      <c r="J20" s="119">
        <f t="shared" si="1"/>
        <v>487987.75974999997</v>
      </c>
    </row>
    <row r="21" spans="1:10" ht="12.75">
      <c r="A21" s="24" t="s">
        <v>3</v>
      </c>
      <c r="B21" s="116">
        <f>SUM(Plan_vyd_detail!B6:D6)</f>
        <v>1200</v>
      </c>
      <c r="C21" s="113">
        <f>SUM(Plan_vyd_detail!E6:G6)</f>
        <v>814.32</v>
      </c>
      <c r="D21" s="113">
        <f>SUM(Plan_vyd_detail!H6:J6)</f>
        <v>814.32</v>
      </c>
      <c r="E21" s="113">
        <f>SUM(Plan_vyd_detail!K6:M6)</f>
        <v>454.44</v>
      </c>
      <c r="F21" s="113">
        <f>SUM(Plan_vyd_detail!N6:Y6)</f>
        <v>7774.44</v>
      </c>
      <c r="G21" s="113">
        <f>SUM(Plan_vyd_detail!Z6:AK6)</f>
        <v>4235.76</v>
      </c>
      <c r="H21" s="160">
        <f>SUM(Plan_vyd_detail!AL6:AW6)</f>
        <v>332603.62</v>
      </c>
      <c r="I21" s="121">
        <f>SUM(Plan_vyd_detail!AX6:BI6)</f>
        <v>0</v>
      </c>
      <c r="J21" s="119">
        <f t="shared" si="1"/>
        <v>347896.9</v>
      </c>
    </row>
    <row r="22" spans="1:10" ht="12.75">
      <c r="A22" s="24" t="s">
        <v>4</v>
      </c>
      <c r="B22" s="116">
        <f>SUM(Plan_vyd_detail!B7:D7)</f>
        <v>1200</v>
      </c>
      <c r="C22" s="113">
        <f>SUM(Plan_vyd_detail!E7:G7)</f>
        <v>781.0559999999999</v>
      </c>
      <c r="D22" s="113">
        <f>SUM(Plan_vyd_detail!H7:J7)</f>
        <v>480</v>
      </c>
      <c r="E22" s="113">
        <f>SUM(Plan_vyd_detail!K7:M7)</f>
        <v>61358.656</v>
      </c>
      <c r="F22" s="113">
        <f>SUM(Plan_vyd_detail!N7:Y7)</f>
        <v>64033.088</v>
      </c>
      <c r="G22" s="113">
        <f>SUM(Plan_vyd_detail!Z7:AK7)</f>
        <v>123043.048</v>
      </c>
      <c r="H22" s="160">
        <f>SUM(Plan_vyd_detail!AL7:AW7)</f>
        <v>79908.992</v>
      </c>
      <c r="I22" s="121">
        <f>SUM(Plan_vyd_detail!AX7:BI7)</f>
        <v>0</v>
      </c>
      <c r="J22" s="119">
        <f t="shared" si="1"/>
        <v>330804.83999999997</v>
      </c>
    </row>
    <row r="23" spans="1:10" ht="12.75">
      <c r="A23" s="24" t="s">
        <v>5</v>
      </c>
      <c r="B23" s="116">
        <f>SUM(Plan_vyd_detail!B8:D8)</f>
        <v>0</v>
      </c>
      <c r="C23" s="113">
        <f>SUM(Plan_vyd_detail!E8:G8)</f>
        <v>0</v>
      </c>
      <c r="D23" s="113">
        <f>SUM(Plan_vyd_detail!H8:J8)</f>
        <v>0</v>
      </c>
      <c r="E23" s="113">
        <f>SUM(Plan_vyd_detail!K8:M8)</f>
        <v>0</v>
      </c>
      <c r="F23" s="113">
        <f>SUM(Plan_vyd_detail!N8:Y8)</f>
        <v>0</v>
      </c>
      <c r="G23" s="113">
        <f>SUM(Plan_vyd_detail!Z8:AK8)</f>
        <v>0</v>
      </c>
      <c r="H23" s="160">
        <f>SUM(Plan_vyd_detail!AL8:AW8)</f>
        <v>0</v>
      </c>
      <c r="I23" s="121">
        <f>SUM(Plan_vyd_detail!AX8:BI8)</f>
        <v>0</v>
      </c>
      <c r="J23" s="119">
        <f t="shared" si="1"/>
        <v>0</v>
      </c>
    </row>
    <row r="24" spans="1:10" ht="12.75">
      <c r="A24" s="24" t="s">
        <v>6</v>
      </c>
      <c r="B24" s="116">
        <f>SUM(Plan_vyd_detail!B9:D9)</f>
        <v>0</v>
      </c>
      <c r="C24" s="113">
        <f>SUM(Plan_vyd_detail!E9:G9)</f>
        <v>0</v>
      </c>
      <c r="D24" s="113">
        <f>SUM(Plan_vyd_detail!H9:J9)</f>
        <v>0</v>
      </c>
      <c r="E24" s="113">
        <f>SUM(Plan_vyd_detail!K9:M9)</f>
        <v>0</v>
      </c>
      <c r="F24" s="113">
        <f>SUM(Plan_vyd_detail!N9:Y9)</f>
        <v>0</v>
      </c>
      <c r="G24" s="113">
        <f>SUM(Plan_vyd_detail!Z9:AK9)</f>
        <v>0</v>
      </c>
      <c r="H24" s="160">
        <f>SUM(Plan_vyd_detail!AL9:AW9)</f>
        <v>0</v>
      </c>
      <c r="I24" s="121">
        <f>SUM(Plan_vyd_detail!AX9:BI9)</f>
        <v>0</v>
      </c>
      <c r="J24" s="119">
        <f t="shared" si="1"/>
        <v>0</v>
      </c>
    </row>
    <row r="25" spans="1:10" ht="13.5" thickBot="1">
      <c r="A25" s="111" t="s">
        <v>7</v>
      </c>
      <c r="B25" s="130">
        <f>SUM(Plan_vyd_detail!B10:D10)</f>
        <v>0</v>
      </c>
      <c r="C25" s="131">
        <f>SUM(Plan_vyd_detail!E10:G10)</f>
        <v>0</v>
      </c>
      <c r="D25" s="131">
        <f>SUM(Plan_vyd_detail!H10:J10)</f>
        <v>0</v>
      </c>
      <c r="E25" s="131">
        <f>SUM(Plan_vyd_detail!K10:M10)</f>
        <v>0</v>
      </c>
      <c r="F25" s="131">
        <f>SUM(Plan_vyd_detail!N10:Y10)</f>
        <v>0</v>
      </c>
      <c r="G25" s="131">
        <f>SUM(Plan_vyd_detail!Z10:AK10)</f>
        <v>0</v>
      </c>
      <c r="H25" s="162">
        <f>SUM(Plan_vyd_detail!AL10:AW10)</f>
        <v>0</v>
      </c>
      <c r="I25" s="132">
        <f>SUM(Plan_vyd_detail!AX10:BI10)</f>
        <v>0</v>
      </c>
      <c r="J25" s="164">
        <f t="shared" si="1"/>
        <v>0</v>
      </c>
    </row>
    <row r="26" spans="1:10" ht="13.5" thickBot="1">
      <c r="A26" s="148" t="s">
        <v>46</v>
      </c>
      <c r="B26" s="166">
        <f aca="true" t="shared" si="2" ref="B26:I26">SUM(B18:B25)</f>
        <v>67278.34675</v>
      </c>
      <c r="C26" s="167">
        <f t="shared" si="2"/>
        <v>145924.12600000002</v>
      </c>
      <c r="D26" s="167">
        <f t="shared" si="2"/>
        <v>128271.79999999999</v>
      </c>
      <c r="E26" s="168">
        <f t="shared" si="2"/>
        <v>71956.726</v>
      </c>
      <c r="F26" s="169">
        <f t="shared" si="2"/>
        <v>157083.418</v>
      </c>
      <c r="G26" s="167">
        <f t="shared" si="2"/>
        <v>543821.638</v>
      </c>
      <c r="H26" s="167">
        <f t="shared" si="2"/>
        <v>735989.1249999999</v>
      </c>
      <c r="I26" s="170">
        <f t="shared" si="2"/>
        <v>0</v>
      </c>
      <c r="J26" s="159">
        <f t="shared" si="1"/>
        <v>1850325.1797500001</v>
      </c>
    </row>
    <row r="27" spans="1:10" ht="13.5" thickBot="1">
      <c r="A27" s="155" t="s">
        <v>50</v>
      </c>
      <c r="B27" s="174">
        <f>SUM(Plan_vyd_detail!B12:D12)</f>
        <v>6718</v>
      </c>
      <c r="C27" s="175">
        <f>SUM(Plan_vyd_detail!E12:G12)</f>
        <v>6718</v>
      </c>
      <c r="D27" s="175">
        <f>SUM(Plan_vyd_detail!H12:J12)</f>
        <v>5718</v>
      </c>
      <c r="E27" s="175">
        <f>SUM(Plan_vyd_detail!K12:M12)</f>
        <v>5718</v>
      </c>
      <c r="F27" s="175">
        <f>SUM(Plan_vyd_detail!N12:Y12)</f>
        <v>25872</v>
      </c>
      <c r="G27" s="175">
        <f>SUM(Plan_vyd_detail!Z12:AK12)</f>
        <v>22873</v>
      </c>
      <c r="H27" s="176">
        <f>SUM(Plan_vyd_detail!AL12:AW12)</f>
        <v>25883</v>
      </c>
      <c r="I27" s="177">
        <f>SUM(Plan_vyd_detail!AX12:BI12)</f>
        <v>0</v>
      </c>
      <c r="J27" s="165">
        <f t="shared" si="1"/>
        <v>99500</v>
      </c>
    </row>
    <row r="28" spans="1:10" ht="13.5" thickBot="1">
      <c r="A28" s="115" t="s">
        <v>51</v>
      </c>
      <c r="B28" s="141">
        <f aca="true" t="shared" si="3" ref="B28:J28">B26+B27</f>
        <v>73996.34675</v>
      </c>
      <c r="C28" s="142">
        <f t="shared" si="3"/>
        <v>152642.12600000002</v>
      </c>
      <c r="D28" s="142">
        <f t="shared" si="3"/>
        <v>133989.8</v>
      </c>
      <c r="E28" s="171">
        <f t="shared" si="3"/>
        <v>77674.726</v>
      </c>
      <c r="F28" s="172">
        <f t="shared" si="3"/>
        <v>182955.418</v>
      </c>
      <c r="G28" s="142">
        <f t="shared" si="3"/>
        <v>566694.638</v>
      </c>
      <c r="H28" s="142">
        <f t="shared" si="3"/>
        <v>761872.1249999999</v>
      </c>
      <c r="I28" s="173">
        <f t="shared" si="3"/>
        <v>0</v>
      </c>
      <c r="J28" s="120">
        <f t="shared" si="3"/>
        <v>1949825.1797500001</v>
      </c>
    </row>
    <row r="31" ht="13.5" thickBot="1"/>
    <row r="32" spans="1:10" ht="12.75">
      <c r="A32" s="114" t="s">
        <v>55</v>
      </c>
      <c r="B32" s="219">
        <v>1</v>
      </c>
      <c r="C32" s="220"/>
      <c r="D32" s="220"/>
      <c r="E32" s="221"/>
      <c r="F32" s="222">
        <v>2</v>
      </c>
      <c r="G32" s="215">
        <v>3</v>
      </c>
      <c r="H32" s="215">
        <v>4</v>
      </c>
      <c r="I32" s="226">
        <v>5</v>
      </c>
      <c r="J32" s="217" t="s">
        <v>54</v>
      </c>
    </row>
    <row r="33" spans="1:10" ht="13.5" thickBot="1">
      <c r="A33" s="115" t="s">
        <v>52</v>
      </c>
      <c r="B33" s="5">
        <v>1</v>
      </c>
      <c r="C33" s="6">
        <v>2</v>
      </c>
      <c r="D33" s="6">
        <v>3</v>
      </c>
      <c r="E33" s="7">
        <v>4</v>
      </c>
      <c r="F33" s="225"/>
      <c r="G33" s="216"/>
      <c r="H33" s="216"/>
      <c r="I33" s="234"/>
      <c r="J33" s="233"/>
    </row>
    <row r="34" spans="1:10" ht="12.75">
      <c r="A34" s="57" t="s">
        <v>37</v>
      </c>
      <c r="B34" s="127">
        <f>SUM(Plan_vyd_detail!B19:D19)</f>
        <v>0</v>
      </c>
      <c r="C34" s="128">
        <f>SUM(Plan_vyd_detail!E19:G19)</f>
        <v>0</v>
      </c>
      <c r="D34" s="128">
        <f>SUM(Plan_vyd_detail!H19:J19)</f>
        <v>0</v>
      </c>
      <c r="E34" s="128">
        <f>SUM(Plan_vyd_detail!K19:M19)</f>
        <v>0</v>
      </c>
      <c r="F34" s="128">
        <f>SUM(Plan_vyd_detail!N19:Y19)</f>
        <v>0</v>
      </c>
      <c r="G34" s="128">
        <f>SUM(Plan_vyd_detail!Z19:AK19)</f>
        <v>0</v>
      </c>
      <c r="H34" s="161">
        <f>SUM(Plan_vyd_detail!AL19:AW19)</f>
        <v>0</v>
      </c>
      <c r="I34" s="129">
        <f>SUM(Plan_vyd_detail!AX19:BI19)</f>
        <v>0</v>
      </c>
      <c r="J34" s="144">
        <f aca="true" t="shared" si="4" ref="J34:J42">SUM(B34:I34)</f>
        <v>0</v>
      </c>
    </row>
    <row r="35" spans="1:10" ht="12.75">
      <c r="A35" s="58" t="s">
        <v>38</v>
      </c>
      <c r="B35" s="116">
        <f>SUM(Plan_vyd_detail!B20:D20)</f>
        <v>0</v>
      </c>
      <c r="C35" s="113">
        <f>SUM(Plan_vyd_detail!E20:G20)</f>
        <v>0</v>
      </c>
      <c r="D35" s="113">
        <f>SUM(Plan_vyd_detail!H20:J20)</f>
        <v>0</v>
      </c>
      <c r="E35" s="113">
        <f>SUM(Plan_vyd_detail!K20:M20)</f>
        <v>0</v>
      </c>
      <c r="F35" s="113">
        <f>SUM(Plan_vyd_detail!N20:Y20)</f>
        <v>0</v>
      </c>
      <c r="G35" s="113">
        <f>SUM(Plan_vyd_detail!Z20:AK20)</f>
        <v>0</v>
      </c>
      <c r="H35" s="160">
        <f>SUM(Plan_vyd_detail!AL20:AW20)</f>
        <v>0</v>
      </c>
      <c r="I35" s="121">
        <f>SUM(Plan_vyd_detail!AX20:BI20)</f>
        <v>0</v>
      </c>
      <c r="J35" s="119">
        <f t="shared" si="4"/>
        <v>0</v>
      </c>
    </row>
    <row r="36" spans="1:10" ht="12.75">
      <c r="A36" s="58" t="s">
        <v>39</v>
      </c>
      <c r="B36" s="116">
        <f>SUM(Plan_vyd_detail!B21:D21)</f>
        <v>0</v>
      </c>
      <c r="C36" s="113">
        <f>SUM(Plan_vyd_detail!E21:G21)</f>
        <v>55200</v>
      </c>
      <c r="D36" s="113">
        <f>SUM(Plan_vyd_detail!H21:J21)</f>
        <v>101267.6</v>
      </c>
      <c r="E36" s="113">
        <f>SUM(Plan_vyd_detail!K21:M21)</f>
        <v>0</v>
      </c>
      <c r="F36" s="113">
        <f>SUM(Plan_vyd_detail!N21:Y21)</f>
        <v>0</v>
      </c>
      <c r="G36" s="113">
        <f>SUM(Plan_vyd_detail!Z21:AK21)</f>
        <v>0</v>
      </c>
      <c r="H36" s="160">
        <f>SUM(Plan_vyd_detail!AL21:AW21)</f>
        <v>0</v>
      </c>
      <c r="I36" s="121">
        <f>SUM(Plan_vyd_detail!AX21:BI21)</f>
        <v>0</v>
      </c>
      <c r="J36" s="119">
        <f t="shared" si="4"/>
        <v>156467.6</v>
      </c>
    </row>
    <row r="37" spans="1:10" ht="12.75">
      <c r="A37" s="58" t="s">
        <v>40</v>
      </c>
      <c r="B37" s="116">
        <f>SUM(Plan_vyd_detail!B22:D22)</f>
        <v>0</v>
      </c>
      <c r="C37" s="113">
        <f>SUM(Plan_vyd_detail!E22:G22)</f>
        <v>0</v>
      </c>
      <c r="D37" s="113">
        <f>SUM(Plan_vyd_detail!H22:J22)</f>
        <v>0</v>
      </c>
      <c r="E37" s="113">
        <f>SUM(Plan_vyd_detail!K22:M22)</f>
        <v>0</v>
      </c>
      <c r="F37" s="113">
        <f>SUM(Plan_vyd_detail!N22:Y22)</f>
        <v>0</v>
      </c>
      <c r="G37" s="113">
        <f>SUM(Plan_vyd_detail!Z22:AK22)</f>
        <v>0</v>
      </c>
      <c r="H37" s="160">
        <f>SUM(Plan_vyd_detail!AL22:AW22)</f>
        <v>0</v>
      </c>
      <c r="I37" s="121">
        <f>SUM(Plan_vyd_detail!AX22:BI22)</f>
        <v>0</v>
      </c>
      <c r="J37" s="119">
        <f t="shared" si="4"/>
        <v>0</v>
      </c>
    </row>
    <row r="38" spans="1:10" ht="12.75">
      <c r="A38" s="58" t="s">
        <v>41</v>
      </c>
      <c r="B38" s="116">
        <f>SUM(Plan_vyd_detail!B23:D23)</f>
        <v>5860.75</v>
      </c>
      <c r="C38" s="113">
        <f>SUM(Plan_vyd_detail!E23:G23)</f>
        <v>80007.186</v>
      </c>
      <c r="D38" s="113">
        <f>SUM(Plan_vyd_detail!H23:J23)</f>
        <v>5018.25</v>
      </c>
      <c r="E38" s="113">
        <f>SUM(Plan_vyd_detail!K23:M23)</f>
        <v>6285.976000000001</v>
      </c>
      <c r="F38" s="113">
        <f>SUM(Plan_vyd_detail!N23:Y23)</f>
        <v>24861.778000000002</v>
      </c>
      <c r="G38" s="113">
        <f>SUM(Plan_vyd_detail!Z23:AK23)</f>
        <v>23554.628</v>
      </c>
      <c r="H38" s="160">
        <f>SUM(Plan_vyd_detail!AL23:AW23)</f>
        <v>17836.492</v>
      </c>
      <c r="I38" s="121">
        <f>SUM(Plan_vyd_detail!AX23:BI23)</f>
        <v>0</v>
      </c>
      <c r="J38" s="119">
        <f t="shared" si="4"/>
        <v>163425.06</v>
      </c>
    </row>
    <row r="39" spans="1:10" ht="12.75">
      <c r="A39" s="58" t="s">
        <v>42</v>
      </c>
      <c r="B39" s="116">
        <f>SUM(Plan_vyd_detail!B24:D24)</f>
        <v>59680</v>
      </c>
      <c r="C39" s="113">
        <f>SUM(Plan_vyd_detail!E24:G24)</f>
        <v>8632</v>
      </c>
      <c r="D39" s="113">
        <f>SUM(Plan_vyd_detail!H24:J24)</f>
        <v>20213</v>
      </c>
      <c r="E39" s="113">
        <f>SUM(Plan_vyd_detail!K24:M24)</f>
        <v>63563.72</v>
      </c>
      <c r="F39" s="113">
        <f>SUM(Plan_vyd_detail!N24:Y24)</f>
        <v>124064.18</v>
      </c>
      <c r="G39" s="113">
        <f>SUM(Plan_vyd_detail!Z24:AK24)</f>
        <v>511811.7</v>
      </c>
      <c r="H39" s="160">
        <f>SUM(Plan_vyd_detail!AL24:AW24)</f>
        <v>711051.55</v>
      </c>
      <c r="I39" s="121">
        <f>SUM(Plan_vyd_detail!AX24:BI24)</f>
        <v>0</v>
      </c>
      <c r="J39" s="119">
        <f t="shared" si="4"/>
        <v>1499016.1500000001</v>
      </c>
    </row>
    <row r="40" spans="1:10" ht="13.5" thickBot="1">
      <c r="A40" s="145" t="s">
        <v>43</v>
      </c>
      <c r="B40" s="116">
        <f>SUM(Plan_vyd_detail!B25:D25)</f>
        <v>1737.59675</v>
      </c>
      <c r="C40" s="113">
        <f>SUM(Plan_vyd_detail!E25:G25)</f>
        <v>2084.9399999999996</v>
      </c>
      <c r="D40" s="113">
        <f>SUM(Plan_vyd_detail!H25:J25)</f>
        <v>1772.9499999999998</v>
      </c>
      <c r="E40" s="113">
        <f>SUM(Plan_vyd_detail!K25:M25)</f>
        <v>2107.0299999999997</v>
      </c>
      <c r="F40" s="113">
        <f>SUM(Plan_vyd_detail!N25:Y25)</f>
        <v>8157.459999999999</v>
      </c>
      <c r="G40" s="113">
        <f>SUM(Plan_vyd_detail!Z25:AK25)</f>
        <v>8455.310000000001</v>
      </c>
      <c r="H40" s="160">
        <f>SUM(Plan_vyd_detail!AL25:AW25)</f>
        <v>7101.0830000000005</v>
      </c>
      <c r="I40" s="121">
        <f>SUM(Plan_vyd_detail!AX25:BI25)</f>
        <v>0</v>
      </c>
      <c r="J40" s="146">
        <f t="shared" si="4"/>
        <v>31416.369749999998</v>
      </c>
    </row>
    <row r="41" spans="1:10" ht="13.5" thickBot="1">
      <c r="A41" s="148" t="s">
        <v>46</v>
      </c>
      <c r="B41" s="149">
        <f aca="true" t="shared" si="5" ref="B41:I41">SUM(B34:B40)</f>
        <v>67278.34675</v>
      </c>
      <c r="C41" s="150">
        <f t="shared" si="5"/>
        <v>145924.126</v>
      </c>
      <c r="D41" s="150">
        <f t="shared" si="5"/>
        <v>128271.8</v>
      </c>
      <c r="E41" s="151">
        <f t="shared" si="5"/>
        <v>71956.726</v>
      </c>
      <c r="F41" s="152">
        <f t="shared" si="5"/>
        <v>157083.41799999998</v>
      </c>
      <c r="G41" s="150">
        <f t="shared" si="5"/>
        <v>543821.638</v>
      </c>
      <c r="H41" s="150">
        <f t="shared" si="5"/>
        <v>735989.125</v>
      </c>
      <c r="I41" s="153">
        <f t="shared" si="5"/>
        <v>0</v>
      </c>
      <c r="J41" s="154">
        <f t="shared" si="4"/>
        <v>1850325.1797500001</v>
      </c>
    </row>
    <row r="42" spans="1:10" ht="13.5" thickBot="1">
      <c r="A42" s="143" t="s">
        <v>50</v>
      </c>
      <c r="B42" s="147">
        <f aca="true" t="shared" si="6" ref="B42:I42">B27</f>
        <v>6718</v>
      </c>
      <c r="C42" s="147">
        <f t="shared" si="6"/>
        <v>6718</v>
      </c>
      <c r="D42" s="147">
        <f t="shared" si="6"/>
        <v>5718</v>
      </c>
      <c r="E42" s="147">
        <f t="shared" si="6"/>
        <v>5718</v>
      </c>
      <c r="F42" s="147">
        <f t="shared" si="6"/>
        <v>25872</v>
      </c>
      <c r="G42" s="147">
        <f t="shared" si="6"/>
        <v>22873</v>
      </c>
      <c r="H42" s="147">
        <f t="shared" si="6"/>
        <v>25883</v>
      </c>
      <c r="I42" s="147">
        <f t="shared" si="6"/>
        <v>0</v>
      </c>
      <c r="J42" s="144">
        <f t="shared" si="4"/>
        <v>99500</v>
      </c>
    </row>
    <row r="43" spans="1:10" ht="13.5" thickBot="1">
      <c r="A43" s="115" t="s">
        <v>51</v>
      </c>
      <c r="B43" s="141">
        <f aca="true" t="shared" si="7" ref="B43:J43">B41+B42</f>
        <v>73996.34675</v>
      </c>
      <c r="C43" s="142">
        <f t="shared" si="7"/>
        <v>152642.126</v>
      </c>
      <c r="D43" s="142">
        <f t="shared" si="7"/>
        <v>133989.8</v>
      </c>
      <c r="E43" s="142">
        <f t="shared" si="7"/>
        <v>77674.726</v>
      </c>
      <c r="F43" s="117">
        <f t="shared" si="7"/>
        <v>182955.41799999998</v>
      </c>
      <c r="G43" s="117">
        <f t="shared" si="7"/>
        <v>566694.638</v>
      </c>
      <c r="H43" s="117">
        <f t="shared" si="7"/>
        <v>761872.125</v>
      </c>
      <c r="I43" s="118">
        <f t="shared" si="7"/>
        <v>0</v>
      </c>
      <c r="J43" s="120">
        <f t="shared" si="7"/>
        <v>1949825.1797500001</v>
      </c>
    </row>
  </sheetData>
  <sheetProtection/>
  <mergeCells count="17">
    <mergeCell ref="J32:J33"/>
    <mergeCell ref="I32:I33"/>
    <mergeCell ref="Q2:Q3"/>
    <mergeCell ref="B2:M2"/>
    <mergeCell ref="N2:N3"/>
    <mergeCell ref="O2:O3"/>
    <mergeCell ref="P2:P3"/>
    <mergeCell ref="H32:H33"/>
    <mergeCell ref="G32:G33"/>
    <mergeCell ref="J16:J17"/>
    <mergeCell ref="B16:E16"/>
    <mergeCell ref="F16:F17"/>
    <mergeCell ref="G16:G17"/>
    <mergeCell ref="H16:H17"/>
    <mergeCell ref="F32:F33"/>
    <mergeCell ref="B32:E32"/>
    <mergeCell ref="I16:I17"/>
  </mergeCells>
  <conditionalFormatting sqref="B4:Q4 B6:Q6">
    <cfRule type="cellIs" priority="1" dxfId="10" operator="equal" stopIfTrue="1">
      <formula>"X"</formula>
    </cfRule>
  </conditionalFormatting>
  <conditionalFormatting sqref="B8:Q8 B10:Q10">
    <cfRule type="cellIs" priority="2" dxfId="10" operator="equal" stopIfTrue="1">
      <formula>"x"</formula>
    </cfRule>
  </conditionalFormatting>
  <conditionalFormatting sqref="B11:Q11">
    <cfRule type="cellIs" priority="3" dxfId="8" operator="equal" stopIfTrue="1">
      <formula>"X"</formula>
    </cfRule>
  </conditionalFormatting>
  <conditionalFormatting sqref="B5:Q5 B7:Q7 B9:Q9">
    <cfRule type="cellIs" priority="4" dxfId="8" operator="equal" stopIfTrue="1">
      <formula>"x"</formula>
    </cfRule>
  </conditionalFormatting>
  <conditionalFormatting sqref="B12:Q12">
    <cfRule type="cellIs" priority="5" dxfId="7" operator="equal" stopIfTrue="1">
      <formula>"X"</formula>
    </cfRule>
  </conditionalFormatting>
  <printOptions/>
  <pageMargins left="0.75" right="0.44" top="0.75" bottom="1" header="0.33" footer="0.4921259845"/>
  <pageSetup fitToHeight="1" fitToWidth="1" horizontalDpi="600" verticalDpi="600" orientation="landscape" paperSize="9" scale="84" r:id="rId1"/>
  <headerFooter alignWithMargins="0">
    <oddHeader>&amp;CPríloha 1 - Harmonogram činnosti a Plán výdavkov (prehľad)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37"/>
  <sheetViews>
    <sheetView zoomScalePageLayoutView="0" workbookViewId="0" topLeftCell="S1">
      <selection activeCell="AX1" sqref="AX1:BI16384"/>
    </sheetView>
  </sheetViews>
  <sheetFormatPr defaultColWidth="9.140625" defaultRowHeight="12.75"/>
  <cols>
    <col min="1" max="1" width="24.140625" style="1" customWidth="1"/>
    <col min="2" max="3" width="2.7109375" style="1" customWidth="1"/>
    <col min="4" max="4" width="4.28125" style="1" customWidth="1"/>
    <col min="5" max="5" width="2.7109375" style="1" customWidth="1"/>
    <col min="6" max="6" width="3.7109375" style="1" customWidth="1"/>
    <col min="7" max="28" width="2.7109375" style="1" customWidth="1"/>
    <col min="29" max="29" width="4.421875" style="1" customWidth="1"/>
    <col min="30" max="36" width="2.7109375" style="1" customWidth="1"/>
    <col min="37" max="37" width="5.00390625" style="1" customWidth="1"/>
    <col min="38" max="42" width="2.7109375" style="1" customWidth="1"/>
    <col min="43" max="43" width="4.28125" style="1" customWidth="1"/>
    <col min="44" max="45" width="2.7109375" style="1" customWidth="1"/>
    <col min="46" max="46" width="5.140625" style="1" customWidth="1"/>
    <col min="47" max="47" width="3.28125" style="1" customWidth="1"/>
    <col min="48" max="49" width="2.7109375" style="1" customWidth="1"/>
    <col min="50" max="61" width="0.85546875" style="1" customWidth="1"/>
    <col min="62" max="62" width="10.57421875" style="1" customWidth="1"/>
    <col min="63" max="63" width="9.140625" style="1" customWidth="1"/>
    <col min="64" max="64" width="24.57421875" style="1" bestFit="1" customWidth="1"/>
    <col min="65" max="16384" width="9.140625" style="1" customWidth="1"/>
  </cols>
  <sheetData>
    <row r="1" ht="13.5" thickBot="1">
      <c r="A1" s="1" t="s">
        <v>47</v>
      </c>
    </row>
    <row r="2" spans="1:61" ht="12.75">
      <c r="A2" s="55" t="s">
        <v>8</v>
      </c>
      <c r="B2" s="66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61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70">
        <v>24</v>
      </c>
      <c r="Z2" s="66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4">
        <v>36</v>
      </c>
      <c r="AL2" s="61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70">
        <v>48</v>
      </c>
      <c r="AX2" s="66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</row>
    <row r="3" spans="1:61" ht="13.5" thickBot="1">
      <c r="A3" s="56" t="s">
        <v>10</v>
      </c>
      <c r="B3" s="5">
        <f>IF(COUNTA(B4:B25)&gt;0,"X","")</f>
      </c>
      <c r="C3" s="6">
        <f aca="true" t="shared" si="0" ref="C3:BI3">IF(COUNTA(C4:C25)&gt;0,"X","")</f>
      </c>
      <c r="D3" s="6" t="str">
        <f t="shared" si="0"/>
        <v>X</v>
      </c>
      <c r="E3" s="6" t="str">
        <f t="shared" si="0"/>
        <v>X</v>
      </c>
      <c r="F3" s="6" t="str">
        <f t="shared" si="0"/>
        <v>X</v>
      </c>
      <c r="G3" s="6" t="str">
        <f t="shared" si="0"/>
        <v>X</v>
      </c>
      <c r="H3" s="6" t="str">
        <f t="shared" si="0"/>
        <v>X</v>
      </c>
      <c r="I3" s="6" t="str">
        <f t="shared" si="0"/>
        <v>X</v>
      </c>
      <c r="J3" s="6" t="str">
        <f t="shared" si="0"/>
        <v>X</v>
      </c>
      <c r="K3" s="6" t="str">
        <f t="shared" si="0"/>
        <v>X</v>
      </c>
      <c r="L3" s="6" t="str">
        <f t="shared" si="0"/>
        <v>X</v>
      </c>
      <c r="M3" s="7" t="str">
        <f t="shared" si="0"/>
        <v>X</v>
      </c>
      <c r="N3" s="62" t="str">
        <f t="shared" si="0"/>
        <v>X</v>
      </c>
      <c r="O3" s="6" t="str">
        <f t="shared" si="0"/>
        <v>X</v>
      </c>
      <c r="P3" s="6" t="str">
        <f t="shared" si="0"/>
        <v>X</v>
      </c>
      <c r="Q3" s="6" t="str">
        <f t="shared" si="0"/>
        <v>X</v>
      </c>
      <c r="R3" s="6" t="str">
        <f t="shared" si="0"/>
        <v>X</v>
      </c>
      <c r="S3" s="6" t="str">
        <f t="shared" si="0"/>
        <v>X</v>
      </c>
      <c r="T3" s="6" t="str">
        <f t="shared" si="0"/>
        <v>X</v>
      </c>
      <c r="U3" s="6" t="str">
        <f t="shared" si="0"/>
        <v>X</v>
      </c>
      <c r="V3" s="6" t="str">
        <f t="shared" si="0"/>
        <v>X</v>
      </c>
      <c r="W3" s="6" t="str">
        <f t="shared" si="0"/>
        <v>X</v>
      </c>
      <c r="X3" s="6" t="str">
        <f t="shared" si="0"/>
        <v>X</v>
      </c>
      <c r="Y3" s="71" t="str">
        <f t="shared" si="0"/>
        <v>X</v>
      </c>
      <c r="Z3" s="5" t="str">
        <f t="shared" si="0"/>
        <v>X</v>
      </c>
      <c r="AA3" s="6" t="str">
        <f t="shared" si="0"/>
        <v>X</v>
      </c>
      <c r="AB3" s="6" t="str">
        <f t="shared" si="0"/>
        <v>X</v>
      </c>
      <c r="AC3" s="6" t="str">
        <f t="shared" si="0"/>
        <v>X</v>
      </c>
      <c r="AD3" s="6" t="str">
        <f t="shared" si="0"/>
        <v>X</v>
      </c>
      <c r="AE3" s="6" t="str">
        <f t="shared" si="0"/>
        <v>X</v>
      </c>
      <c r="AF3" s="6" t="str">
        <f t="shared" si="0"/>
        <v>X</v>
      </c>
      <c r="AG3" s="6" t="str">
        <f t="shared" si="0"/>
        <v>X</v>
      </c>
      <c r="AH3" s="6" t="str">
        <f t="shared" si="0"/>
        <v>X</v>
      </c>
      <c r="AI3" s="6" t="str">
        <f t="shared" si="0"/>
        <v>X</v>
      </c>
      <c r="AJ3" s="6" t="str">
        <f t="shared" si="0"/>
        <v>X</v>
      </c>
      <c r="AK3" s="7" t="str">
        <f t="shared" si="0"/>
        <v>X</v>
      </c>
      <c r="AL3" s="62" t="str">
        <f t="shared" si="0"/>
        <v>X</v>
      </c>
      <c r="AM3" s="6" t="str">
        <f t="shared" si="0"/>
        <v>X</v>
      </c>
      <c r="AN3" s="6" t="str">
        <f t="shared" si="0"/>
        <v>X</v>
      </c>
      <c r="AO3" s="6" t="str">
        <f t="shared" si="0"/>
        <v>X</v>
      </c>
      <c r="AP3" s="6" t="str">
        <f t="shared" si="0"/>
        <v>X</v>
      </c>
      <c r="AQ3" s="6" t="str">
        <f t="shared" si="0"/>
        <v>X</v>
      </c>
      <c r="AR3" s="6" t="str">
        <f t="shared" si="0"/>
        <v>X</v>
      </c>
      <c r="AS3" s="6" t="str">
        <f t="shared" si="0"/>
        <v>X</v>
      </c>
      <c r="AT3" s="6" t="str">
        <f t="shared" si="0"/>
        <v>X</v>
      </c>
      <c r="AU3" s="6" t="str">
        <f t="shared" si="0"/>
        <v>X</v>
      </c>
      <c r="AV3" s="6">
        <f t="shared" si="0"/>
      </c>
      <c r="AW3" s="71">
        <f t="shared" si="0"/>
      </c>
      <c r="AX3" s="5">
        <f t="shared" si="0"/>
      </c>
      <c r="AY3" s="6">
        <f t="shared" si="0"/>
      </c>
      <c r="AZ3" s="6">
        <f t="shared" si="0"/>
      </c>
      <c r="BA3" s="6">
        <f t="shared" si="0"/>
      </c>
      <c r="BB3" s="6">
        <f t="shared" si="0"/>
      </c>
      <c r="BC3" s="6">
        <f t="shared" si="0"/>
      </c>
      <c r="BD3" s="6">
        <f t="shared" si="0"/>
      </c>
      <c r="BE3" s="6">
        <f t="shared" si="0"/>
      </c>
      <c r="BF3" s="6">
        <f t="shared" si="0"/>
      </c>
      <c r="BG3" s="6">
        <f t="shared" si="0"/>
      </c>
      <c r="BH3" s="6">
        <f t="shared" si="0"/>
      </c>
      <c r="BI3" s="7">
        <f t="shared" si="0"/>
      </c>
    </row>
    <row r="4" spans="1:61" ht="12.75">
      <c r="A4" s="75" t="s">
        <v>67</v>
      </c>
      <c r="B4" s="78"/>
      <c r="C4" s="47"/>
      <c r="D4" s="47" t="s">
        <v>57</v>
      </c>
      <c r="E4" s="47" t="s">
        <v>57</v>
      </c>
      <c r="F4" s="47" t="s">
        <v>57</v>
      </c>
      <c r="G4" s="47" t="s">
        <v>57</v>
      </c>
      <c r="H4" s="47" t="s">
        <v>57</v>
      </c>
      <c r="I4" s="47" t="s">
        <v>57</v>
      </c>
      <c r="J4" s="47" t="s">
        <v>57</v>
      </c>
      <c r="K4" s="47" t="s">
        <v>57</v>
      </c>
      <c r="L4" s="47" t="s">
        <v>57</v>
      </c>
      <c r="M4" s="48" t="s">
        <v>57</v>
      </c>
      <c r="N4" s="76" t="s">
        <v>57</v>
      </c>
      <c r="O4" s="47" t="s">
        <v>57</v>
      </c>
      <c r="P4" s="47" t="s">
        <v>57</v>
      </c>
      <c r="Q4" s="47" t="s">
        <v>57</v>
      </c>
      <c r="R4" s="47" t="s">
        <v>57</v>
      </c>
      <c r="S4" s="47" t="s">
        <v>57</v>
      </c>
      <c r="T4" s="47" t="s">
        <v>57</v>
      </c>
      <c r="U4" s="47" t="s">
        <v>57</v>
      </c>
      <c r="V4" s="47" t="s">
        <v>57</v>
      </c>
      <c r="W4" s="47" t="s">
        <v>57</v>
      </c>
      <c r="X4" s="47" t="s">
        <v>57</v>
      </c>
      <c r="Y4" s="80" t="s">
        <v>57</v>
      </c>
      <c r="Z4" s="78" t="s">
        <v>57</v>
      </c>
      <c r="AA4" s="47" t="s">
        <v>57</v>
      </c>
      <c r="AB4" s="47" t="s">
        <v>57</v>
      </c>
      <c r="AC4" s="47" t="s">
        <v>57</v>
      </c>
      <c r="AD4" s="47" t="s">
        <v>57</v>
      </c>
      <c r="AE4" s="47" t="s">
        <v>57</v>
      </c>
      <c r="AF4" s="47" t="s">
        <v>57</v>
      </c>
      <c r="AG4" s="47" t="s">
        <v>57</v>
      </c>
      <c r="AH4" s="47" t="s">
        <v>57</v>
      </c>
      <c r="AI4" s="47" t="s">
        <v>57</v>
      </c>
      <c r="AJ4" s="47" t="s">
        <v>57</v>
      </c>
      <c r="AK4" s="48" t="s">
        <v>57</v>
      </c>
      <c r="AL4" s="76" t="s">
        <v>57</v>
      </c>
      <c r="AM4" s="47" t="s">
        <v>57</v>
      </c>
      <c r="AN4" s="47" t="s">
        <v>57</v>
      </c>
      <c r="AO4" s="47" t="s">
        <v>57</v>
      </c>
      <c r="AP4" s="47" t="s">
        <v>57</v>
      </c>
      <c r="AQ4" s="47" t="s">
        <v>57</v>
      </c>
      <c r="AR4" s="47" t="s">
        <v>57</v>
      </c>
      <c r="AS4" s="47" t="s">
        <v>57</v>
      </c>
      <c r="AT4" s="47" t="s">
        <v>57</v>
      </c>
      <c r="AU4" s="47"/>
      <c r="AV4" s="47"/>
      <c r="AW4" s="80"/>
      <c r="AX4" s="78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8"/>
    </row>
    <row r="5" spans="1:61" ht="12.75">
      <c r="A5" s="58" t="s">
        <v>68</v>
      </c>
      <c r="B5" s="67"/>
      <c r="C5" s="41"/>
      <c r="D5" s="41" t="s">
        <v>57</v>
      </c>
      <c r="E5" s="41" t="s">
        <v>57</v>
      </c>
      <c r="F5" s="41" t="s">
        <v>57</v>
      </c>
      <c r="G5" s="41" t="s">
        <v>57</v>
      </c>
      <c r="H5" s="41" t="s">
        <v>57</v>
      </c>
      <c r="I5" s="41" t="s">
        <v>57</v>
      </c>
      <c r="J5" s="41" t="s">
        <v>57</v>
      </c>
      <c r="K5" s="41" t="s">
        <v>57</v>
      </c>
      <c r="L5" s="41" t="s">
        <v>57</v>
      </c>
      <c r="M5" s="42" t="s">
        <v>57</v>
      </c>
      <c r="N5" s="63" t="s">
        <v>57</v>
      </c>
      <c r="O5" s="41" t="s">
        <v>57</v>
      </c>
      <c r="P5" s="41" t="s">
        <v>57</v>
      </c>
      <c r="Q5" s="41" t="s">
        <v>57</v>
      </c>
      <c r="R5" s="41" t="s">
        <v>57</v>
      </c>
      <c r="S5" s="41" t="s">
        <v>57</v>
      </c>
      <c r="T5" s="41" t="s">
        <v>57</v>
      </c>
      <c r="U5" s="41" t="s">
        <v>57</v>
      </c>
      <c r="V5" s="41" t="s">
        <v>57</v>
      </c>
      <c r="W5" s="41" t="s">
        <v>57</v>
      </c>
      <c r="X5" s="41" t="s">
        <v>57</v>
      </c>
      <c r="Y5" s="72" t="s">
        <v>57</v>
      </c>
      <c r="Z5" s="67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63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72"/>
      <c r="AX5" s="67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2"/>
    </row>
    <row r="6" spans="1:61" ht="12.75">
      <c r="A6" s="58" t="s">
        <v>69</v>
      </c>
      <c r="B6" s="67"/>
      <c r="C6" s="41"/>
      <c r="D6" s="41"/>
      <c r="E6" s="41" t="s">
        <v>57</v>
      </c>
      <c r="F6" s="41" t="s">
        <v>57</v>
      </c>
      <c r="G6" s="41" t="s">
        <v>57</v>
      </c>
      <c r="H6" s="41" t="s">
        <v>57</v>
      </c>
      <c r="I6" s="41" t="s">
        <v>57</v>
      </c>
      <c r="J6" s="41" t="s">
        <v>57</v>
      </c>
      <c r="K6" s="41" t="s">
        <v>57</v>
      </c>
      <c r="L6" s="41" t="s">
        <v>57</v>
      </c>
      <c r="M6" s="42" t="s">
        <v>57</v>
      </c>
      <c r="N6" s="63" t="s">
        <v>57</v>
      </c>
      <c r="O6" s="41" t="s">
        <v>57</v>
      </c>
      <c r="P6" s="41" t="s">
        <v>57</v>
      </c>
      <c r="Q6" s="41" t="s">
        <v>57</v>
      </c>
      <c r="R6" s="41" t="s">
        <v>57</v>
      </c>
      <c r="S6" s="41" t="s">
        <v>57</v>
      </c>
      <c r="T6" s="41" t="s">
        <v>57</v>
      </c>
      <c r="U6" s="41" t="s">
        <v>57</v>
      </c>
      <c r="V6" s="41" t="s">
        <v>57</v>
      </c>
      <c r="W6" s="41" t="s">
        <v>57</v>
      </c>
      <c r="X6" s="41" t="s">
        <v>57</v>
      </c>
      <c r="Y6" s="72" t="s">
        <v>57</v>
      </c>
      <c r="Z6" s="67" t="s">
        <v>57</v>
      </c>
      <c r="AA6" s="41" t="s">
        <v>57</v>
      </c>
      <c r="AB6" s="41" t="s">
        <v>57</v>
      </c>
      <c r="AC6" s="41" t="s">
        <v>57</v>
      </c>
      <c r="AD6" s="41" t="s">
        <v>57</v>
      </c>
      <c r="AE6" s="41" t="s">
        <v>57</v>
      </c>
      <c r="AF6" s="41" t="s">
        <v>57</v>
      </c>
      <c r="AG6" s="41" t="s">
        <v>57</v>
      </c>
      <c r="AH6" s="41" t="s">
        <v>57</v>
      </c>
      <c r="AI6" s="41" t="s">
        <v>57</v>
      </c>
      <c r="AJ6" s="41" t="s">
        <v>57</v>
      </c>
      <c r="AK6" s="42" t="s">
        <v>57</v>
      </c>
      <c r="AL6" s="63" t="s">
        <v>57</v>
      </c>
      <c r="AM6" s="41" t="s">
        <v>57</v>
      </c>
      <c r="AN6" s="41" t="s">
        <v>57</v>
      </c>
      <c r="AO6" s="41" t="s">
        <v>57</v>
      </c>
      <c r="AP6" s="41" t="s">
        <v>57</v>
      </c>
      <c r="AQ6" s="41" t="s">
        <v>57</v>
      </c>
      <c r="AR6" s="41"/>
      <c r="AS6" s="41"/>
      <c r="AT6" s="41"/>
      <c r="AU6" s="41"/>
      <c r="AV6" s="41"/>
      <c r="AW6" s="72"/>
      <c r="AX6" s="67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2"/>
    </row>
    <row r="7" spans="1:61" ht="12.75">
      <c r="A7" s="58" t="s">
        <v>70</v>
      </c>
      <c r="B7" s="67"/>
      <c r="C7" s="41"/>
      <c r="D7" s="41" t="s">
        <v>57</v>
      </c>
      <c r="E7" s="41" t="s">
        <v>57</v>
      </c>
      <c r="F7" s="41" t="s">
        <v>57</v>
      </c>
      <c r="G7" s="41" t="s">
        <v>57</v>
      </c>
      <c r="H7" s="41" t="s">
        <v>57</v>
      </c>
      <c r="I7" s="41" t="s">
        <v>57</v>
      </c>
      <c r="J7" s="41" t="s">
        <v>57</v>
      </c>
      <c r="K7" s="41" t="s">
        <v>57</v>
      </c>
      <c r="L7" s="41" t="s">
        <v>57</v>
      </c>
      <c r="M7" s="42" t="s">
        <v>57</v>
      </c>
      <c r="N7" s="63" t="s">
        <v>57</v>
      </c>
      <c r="O7" s="41" t="s">
        <v>57</v>
      </c>
      <c r="P7" s="41" t="s">
        <v>57</v>
      </c>
      <c r="Q7" s="41" t="s">
        <v>57</v>
      </c>
      <c r="R7" s="41" t="s">
        <v>57</v>
      </c>
      <c r="S7" s="41" t="s">
        <v>57</v>
      </c>
      <c r="T7" s="41" t="s">
        <v>57</v>
      </c>
      <c r="U7" s="41" t="s">
        <v>57</v>
      </c>
      <c r="V7" s="41" t="s">
        <v>57</v>
      </c>
      <c r="W7" s="41" t="s">
        <v>57</v>
      </c>
      <c r="X7" s="41" t="s">
        <v>57</v>
      </c>
      <c r="Y7" s="72" t="s">
        <v>57</v>
      </c>
      <c r="Z7" s="67" t="s">
        <v>57</v>
      </c>
      <c r="AA7" s="41" t="s">
        <v>57</v>
      </c>
      <c r="AB7" s="41" t="s">
        <v>57</v>
      </c>
      <c r="AC7" s="41" t="s">
        <v>57</v>
      </c>
      <c r="AD7" s="41" t="s">
        <v>57</v>
      </c>
      <c r="AE7" s="41" t="s">
        <v>57</v>
      </c>
      <c r="AF7" s="41" t="s">
        <v>57</v>
      </c>
      <c r="AG7" s="41" t="s">
        <v>57</v>
      </c>
      <c r="AH7" s="41" t="s">
        <v>57</v>
      </c>
      <c r="AI7" s="41" t="s">
        <v>57</v>
      </c>
      <c r="AJ7" s="41" t="s">
        <v>57</v>
      </c>
      <c r="AK7" s="42" t="s">
        <v>57</v>
      </c>
      <c r="AL7" s="63" t="s">
        <v>57</v>
      </c>
      <c r="AM7" s="41" t="s">
        <v>57</v>
      </c>
      <c r="AN7" s="41" t="s">
        <v>57</v>
      </c>
      <c r="AO7" s="41" t="s">
        <v>57</v>
      </c>
      <c r="AP7" s="41" t="s">
        <v>57</v>
      </c>
      <c r="AQ7" s="41" t="s">
        <v>57</v>
      </c>
      <c r="AR7" s="41"/>
      <c r="AS7" s="41"/>
      <c r="AT7" s="41"/>
      <c r="AU7" s="41"/>
      <c r="AV7" s="41"/>
      <c r="AW7" s="72"/>
      <c r="AX7" s="67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2.75">
      <c r="A8" s="58" t="s">
        <v>71</v>
      </c>
      <c r="B8" s="67"/>
      <c r="C8" s="41"/>
      <c r="D8" s="41"/>
      <c r="E8" s="41"/>
      <c r="F8" s="41" t="s">
        <v>57</v>
      </c>
      <c r="G8" s="41" t="s">
        <v>57</v>
      </c>
      <c r="H8" s="41" t="s">
        <v>57</v>
      </c>
      <c r="I8" s="41" t="s">
        <v>57</v>
      </c>
      <c r="J8" s="41" t="s">
        <v>57</v>
      </c>
      <c r="K8" s="41" t="s">
        <v>57</v>
      </c>
      <c r="L8" s="41" t="s">
        <v>57</v>
      </c>
      <c r="M8" s="42" t="s">
        <v>57</v>
      </c>
      <c r="N8" s="63" t="s">
        <v>57</v>
      </c>
      <c r="O8" s="41" t="s">
        <v>57</v>
      </c>
      <c r="P8" s="41" t="s">
        <v>57</v>
      </c>
      <c r="Q8" s="41" t="s">
        <v>57</v>
      </c>
      <c r="R8" s="41" t="s">
        <v>57</v>
      </c>
      <c r="S8" s="41" t="s">
        <v>57</v>
      </c>
      <c r="T8" s="41" t="s">
        <v>57</v>
      </c>
      <c r="U8" s="41" t="s">
        <v>57</v>
      </c>
      <c r="V8" s="41" t="s">
        <v>57</v>
      </c>
      <c r="W8" s="41" t="s">
        <v>57</v>
      </c>
      <c r="X8" s="41" t="s">
        <v>57</v>
      </c>
      <c r="Y8" s="72" t="s">
        <v>57</v>
      </c>
      <c r="Z8" s="67" t="s">
        <v>57</v>
      </c>
      <c r="AA8" s="41" t="s">
        <v>57</v>
      </c>
      <c r="AB8" s="41" t="s">
        <v>57</v>
      </c>
      <c r="AC8" s="41" t="s">
        <v>57</v>
      </c>
      <c r="AD8" s="41" t="s">
        <v>57</v>
      </c>
      <c r="AE8" s="41" t="s">
        <v>57</v>
      </c>
      <c r="AF8" s="41" t="s">
        <v>57</v>
      </c>
      <c r="AG8" s="41" t="s">
        <v>57</v>
      </c>
      <c r="AH8" s="41" t="s">
        <v>57</v>
      </c>
      <c r="AI8" s="41"/>
      <c r="AJ8" s="41"/>
      <c r="AK8" s="42"/>
      <c r="AL8" s="63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72"/>
      <c r="AX8" s="67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2"/>
    </row>
    <row r="9" spans="1:61" ht="12.75">
      <c r="A9" s="58" t="s">
        <v>72</v>
      </c>
      <c r="B9" s="67"/>
      <c r="C9" s="41"/>
      <c r="D9" s="41"/>
      <c r="E9" s="41"/>
      <c r="F9" s="41" t="s">
        <v>57</v>
      </c>
      <c r="G9" s="41" t="s">
        <v>57</v>
      </c>
      <c r="H9" s="41" t="s">
        <v>57</v>
      </c>
      <c r="I9" s="41" t="s">
        <v>57</v>
      </c>
      <c r="J9" s="41" t="s">
        <v>57</v>
      </c>
      <c r="K9" s="41" t="s">
        <v>57</v>
      </c>
      <c r="L9" s="41" t="s">
        <v>57</v>
      </c>
      <c r="M9" s="42" t="s">
        <v>57</v>
      </c>
      <c r="N9" s="63" t="s">
        <v>57</v>
      </c>
      <c r="O9" s="41" t="s">
        <v>57</v>
      </c>
      <c r="P9" s="41" t="s">
        <v>57</v>
      </c>
      <c r="Q9" s="41" t="s">
        <v>57</v>
      </c>
      <c r="R9" s="41" t="s">
        <v>57</v>
      </c>
      <c r="S9" s="41" t="s">
        <v>57</v>
      </c>
      <c r="T9" s="41" t="s">
        <v>57</v>
      </c>
      <c r="U9" s="41" t="s">
        <v>57</v>
      </c>
      <c r="V9" s="41" t="s">
        <v>57</v>
      </c>
      <c r="W9" s="41" t="s">
        <v>57</v>
      </c>
      <c r="X9" s="41" t="s">
        <v>57</v>
      </c>
      <c r="Y9" s="72" t="s">
        <v>57</v>
      </c>
      <c r="Z9" s="67" t="s">
        <v>57</v>
      </c>
      <c r="AA9" s="41" t="s">
        <v>57</v>
      </c>
      <c r="AB9" s="41" t="s">
        <v>57</v>
      </c>
      <c r="AC9" s="41" t="s">
        <v>57</v>
      </c>
      <c r="AD9" s="41" t="s">
        <v>57</v>
      </c>
      <c r="AE9" s="41" t="s">
        <v>57</v>
      </c>
      <c r="AF9" s="41" t="s">
        <v>57</v>
      </c>
      <c r="AG9" s="41" t="s">
        <v>57</v>
      </c>
      <c r="AH9" s="41" t="s">
        <v>57</v>
      </c>
      <c r="AI9" s="41" t="s">
        <v>57</v>
      </c>
      <c r="AJ9" s="41" t="s">
        <v>57</v>
      </c>
      <c r="AK9" s="42" t="s">
        <v>57</v>
      </c>
      <c r="AL9" s="63" t="s">
        <v>57</v>
      </c>
      <c r="AM9" s="41" t="s">
        <v>57</v>
      </c>
      <c r="AN9" s="41" t="s">
        <v>57</v>
      </c>
      <c r="AO9" s="41" t="s">
        <v>57</v>
      </c>
      <c r="AP9" s="41" t="s">
        <v>57</v>
      </c>
      <c r="AQ9" s="41" t="s">
        <v>57</v>
      </c>
      <c r="AR9" s="41" t="s">
        <v>57</v>
      </c>
      <c r="AS9" s="41" t="s">
        <v>57</v>
      </c>
      <c r="AT9" s="41" t="s">
        <v>57</v>
      </c>
      <c r="AU9" s="41"/>
      <c r="AV9" s="41"/>
      <c r="AW9" s="72"/>
      <c r="AX9" s="67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2"/>
    </row>
    <row r="10" spans="1:61" ht="12.75">
      <c r="A10" s="58" t="s">
        <v>73</v>
      </c>
      <c r="B10" s="6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63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2"/>
      <c r="Z10" s="67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63"/>
      <c r="AM10" s="41"/>
      <c r="AN10" s="41"/>
      <c r="AO10" s="41"/>
      <c r="AP10" s="41"/>
      <c r="AQ10" s="41"/>
      <c r="AR10" s="41"/>
      <c r="AS10" s="41"/>
      <c r="AT10" s="41"/>
      <c r="AU10" s="41" t="s">
        <v>57</v>
      </c>
      <c r="AV10" s="41"/>
      <c r="AW10" s="72"/>
      <c r="AX10" s="67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1:61" ht="12.75">
      <c r="A11" s="58" t="s">
        <v>74</v>
      </c>
      <c r="B11" s="67"/>
      <c r="C11" s="41"/>
      <c r="D11" s="41"/>
      <c r="E11" s="41" t="s">
        <v>57</v>
      </c>
      <c r="F11" s="41" t="s">
        <v>57</v>
      </c>
      <c r="G11" s="41" t="s">
        <v>57</v>
      </c>
      <c r="H11" s="41" t="s">
        <v>57</v>
      </c>
      <c r="I11" s="41" t="s">
        <v>57</v>
      </c>
      <c r="J11" s="41" t="s">
        <v>57</v>
      </c>
      <c r="K11" s="41" t="s">
        <v>57</v>
      </c>
      <c r="L11" s="41" t="s">
        <v>57</v>
      </c>
      <c r="M11" s="42" t="s">
        <v>57</v>
      </c>
      <c r="N11" s="63" t="s">
        <v>57</v>
      </c>
      <c r="O11" s="41" t="s">
        <v>57</v>
      </c>
      <c r="P11" s="41" t="s">
        <v>57</v>
      </c>
      <c r="Q11" s="41" t="s">
        <v>57</v>
      </c>
      <c r="R11" s="41" t="s">
        <v>57</v>
      </c>
      <c r="S11" s="41" t="s">
        <v>57</v>
      </c>
      <c r="T11" s="41" t="s">
        <v>57</v>
      </c>
      <c r="U11" s="41" t="s">
        <v>57</v>
      </c>
      <c r="V11" s="41" t="s">
        <v>57</v>
      </c>
      <c r="W11" s="41" t="s">
        <v>57</v>
      </c>
      <c r="X11" s="41" t="s">
        <v>57</v>
      </c>
      <c r="Y11" s="72" t="s">
        <v>57</v>
      </c>
      <c r="Z11" s="67" t="s">
        <v>57</v>
      </c>
      <c r="AA11" s="41" t="s">
        <v>57</v>
      </c>
      <c r="AB11" s="41" t="s">
        <v>57</v>
      </c>
      <c r="AC11" s="41" t="s">
        <v>57</v>
      </c>
      <c r="AD11" s="41"/>
      <c r="AE11" s="41"/>
      <c r="AF11" s="41"/>
      <c r="AG11" s="41"/>
      <c r="AH11" s="41"/>
      <c r="AI11" s="41"/>
      <c r="AJ11" s="41"/>
      <c r="AK11" s="42"/>
      <c r="AL11" s="63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72"/>
      <c r="AX11" s="67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2"/>
    </row>
    <row r="12" spans="1:61" ht="12.75">
      <c r="A12" s="58" t="s">
        <v>75</v>
      </c>
      <c r="B12" s="67"/>
      <c r="C12" s="41"/>
      <c r="D12" s="41"/>
      <c r="E12" s="41"/>
      <c r="F12" s="41"/>
      <c r="G12" s="41" t="s">
        <v>57</v>
      </c>
      <c r="H12" s="41" t="s">
        <v>57</v>
      </c>
      <c r="I12" s="41" t="s">
        <v>57</v>
      </c>
      <c r="J12" s="41" t="s">
        <v>57</v>
      </c>
      <c r="K12" s="41" t="s">
        <v>57</v>
      </c>
      <c r="L12" s="41" t="s">
        <v>57</v>
      </c>
      <c r="M12" s="42" t="s">
        <v>57</v>
      </c>
      <c r="N12" s="63" t="s">
        <v>57</v>
      </c>
      <c r="O12" s="41" t="s">
        <v>57</v>
      </c>
      <c r="P12" s="41" t="s">
        <v>57</v>
      </c>
      <c r="Q12" s="41" t="s">
        <v>57</v>
      </c>
      <c r="R12" s="41" t="s">
        <v>57</v>
      </c>
      <c r="S12" s="41" t="s">
        <v>57</v>
      </c>
      <c r="T12" s="41" t="s">
        <v>57</v>
      </c>
      <c r="U12" s="41" t="s">
        <v>57</v>
      </c>
      <c r="V12" s="41" t="s">
        <v>57</v>
      </c>
      <c r="W12" s="41" t="s">
        <v>57</v>
      </c>
      <c r="X12" s="41" t="s">
        <v>57</v>
      </c>
      <c r="Y12" s="72" t="s">
        <v>57</v>
      </c>
      <c r="Z12" s="67" t="s">
        <v>57</v>
      </c>
      <c r="AA12" s="41" t="s">
        <v>57</v>
      </c>
      <c r="AB12" s="41" t="s">
        <v>57</v>
      </c>
      <c r="AC12" s="41" t="s">
        <v>57</v>
      </c>
      <c r="AD12" s="41" t="s">
        <v>57</v>
      </c>
      <c r="AE12" s="41" t="s">
        <v>57</v>
      </c>
      <c r="AF12" s="41" t="s">
        <v>57</v>
      </c>
      <c r="AG12" s="41" t="s">
        <v>57</v>
      </c>
      <c r="AH12" s="41" t="s">
        <v>57</v>
      </c>
      <c r="AI12" s="41" t="s">
        <v>57</v>
      </c>
      <c r="AJ12" s="41" t="s">
        <v>57</v>
      </c>
      <c r="AK12" s="42" t="s">
        <v>57</v>
      </c>
      <c r="AL12" s="63" t="s">
        <v>57</v>
      </c>
      <c r="AM12" s="41" t="s">
        <v>57</v>
      </c>
      <c r="AN12" s="41" t="s">
        <v>57</v>
      </c>
      <c r="AO12" s="41" t="s">
        <v>57</v>
      </c>
      <c r="AP12" s="41" t="s">
        <v>57</v>
      </c>
      <c r="AQ12" s="41" t="s">
        <v>57</v>
      </c>
      <c r="AR12" s="41"/>
      <c r="AS12" s="41"/>
      <c r="AT12" s="41"/>
      <c r="AU12" s="41"/>
      <c r="AV12" s="41"/>
      <c r="AW12" s="72"/>
      <c r="AX12" s="67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2"/>
    </row>
    <row r="13" spans="1:61" ht="13.5" thickBot="1">
      <c r="A13" s="104" t="s">
        <v>76</v>
      </c>
      <c r="B13" s="69"/>
      <c r="C13" s="45"/>
      <c r="D13" s="45"/>
      <c r="E13" s="45" t="s">
        <v>57</v>
      </c>
      <c r="F13" s="45" t="s">
        <v>57</v>
      </c>
      <c r="G13" s="45" t="s">
        <v>57</v>
      </c>
      <c r="H13" s="45" t="s">
        <v>57</v>
      </c>
      <c r="I13" s="45" t="s">
        <v>57</v>
      </c>
      <c r="J13" s="45" t="s">
        <v>57</v>
      </c>
      <c r="K13" s="45" t="s">
        <v>57</v>
      </c>
      <c r="L13" s="45" t="s">
        <v>57</v>
      </c>
      <c r="M13" s="46" t="s">
        <v>57</v>
      </c>
      <c r="N13" s="65" t="s">
        <v>57</v>
      </c>
      <c r="O13" s="45" t="s">
        <v>57</v>
      </c>
      <c r="P13" s="45" t="s">
        <v>57</v>
      </c>
      <c r="Q13" s="45" t="s">
        <v>57</v>
      </c>
      <c r="R13" s="45" t="s">
        <v>57</v>
      </c>
      <c r="S13" s="45" t="s">
        <v>57</v>
      </c>
      <c r="T13" s="45" t="s">
        <v>57</v>
      </c>
      <c r="U13" s="45" t="s">
        <v>57</v>
      </c>
      <c r="V13" s="45" t="s">
        <v>57</v>
      </c>
      <c r="W13" s="45" t="s">
        <v>57</v>
      </c>
      <c r="X13" s="45" t="s">
        <v>57</v>
      </c>
      <c r="Y13" s="74" t="s">
        <v>57</v>
      </c>
      <c r="Z13" s="69" t="s">
        <v>57</v>
      </c>
      <c r="AA13" s="45" t="s">
        <v>57</v>
      </c>
      <c r="AB13" s="45" t="s">
        <v>57</v>
      </c>
      <c r="AC13" s="45" t="s">
        <v>57</v>
      </c>
      <c r="AD13" s="45" t="s">
        <v>57</v>
      </c>
      <c r="AE13" s="45" t="s">
        <v>57</v>
      </c>
      <c r="AF13" s="45" t="s">
        <v>57</v>
      </c>
      <c r="AG13" s="45" t="s">
        <v>57</v>
      </c>
      <c r="AH13" s="45" t="s">
        <v>57</v>
      </c>
      <c r="AI13" s="45" t="s">
        <v>57</v>
      </c>
      <c r="AJ13" s="45" t="s">
        <v>57</v>
      </c>
      <c r="AK13" s="46" t="s">
        <v>57</v>
      </c>
      <c r="AL13" s="65" t="s">
        <v>57</v>
      </c>
      <c r="AM13" s="45" t="s">
        <v>57</v>
      </c>
      <c r="AN13" s="45" t="s">
        <v>57</v>
      </c>
      <c r="AO13" s="45" t="s">
        <v>57</v>
      </c>
      <c r="AP13" s="45" t="s">
        <v>57</v>
      </c>
      <c r="AQ13" s="45" t="s">
        <v>57</v>
      </c>
      <c r="AR13" s="45" t="s">
        <v>57</v>
      </c>
      <c r="AS13" s="45" t="s">
        <v>57</v>
      </c>
      <c r="AT13" s="45" t="s">
        <v>57</v>
      </c>
      <c r="AU13" s="45"/>
      <c r="AV13" s="45"/>
      <c r="AW13" s="74"/>
      <c r="AX13" s="67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2"/>
    </row>
    <row r="14" spans="1:61" ht="12.75">
      <c r="A14" s="58" t="s">
        <v>20</v>
      </c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63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72"/>
      <c r="Z14" s="67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63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72"/>
      <c r="AX14" s="67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2"/>
    </row>
    <row r="15" spans="1:61" ht="12.75">
      <c r="A15" s="58" t="s">
        <v>21</v>
      </c>
      <c r="B15" s="6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63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72"/>
      <c r="Z15" s="67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L15" s="63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72"/>
      <c r="AX15" s="67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</row>
    <row r="16" spans="1:61" ht="12.75">
      <c r="A16" s="58" t="s">
        <v>22</v>
      </c>
      <c r="B16" s="6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6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72"/>
      <c r="Z16" s="67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2"/>
      <c r="AL16" s="6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72"/>
      <c r="AX16" s="67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</row>
    <row r="17" spans="1:61" ht="12.75">
      <c r="A17" s="58" t="s">
        <v>23</v>
      </c>
      <c r="B17" s="6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6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72"/>
      <c r="Z17" s="6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  <c r="AL17" s="63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72"/>
      <c r="AX17" s="67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</row>
    <row r="18" spans="1:61" ht="12.75">
      <c r="A18" s="58" t="s">
        <v>24</v>
      </c>
      <c r="B18" s="6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6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72"/>
      <c r="Z18" s="6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L18" s="63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72"/>
      <c r="AX18" s="67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</row>
    <row r="19" spans="1:61" ht="12.75">
      <c r="A19" s="58" t="s">
        <v>25</v>
      </c>
      <c r="B19" s="6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6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2"/>
      <c r="Z19" s="6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63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72"/>
      <c r="AX19" s="67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</row>
    <row r="20" spans="1:61" ht="12.75">
      <c r="A20" s="58" t="s">
        <v>26</v>
      </c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63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72"/>
      <c r="Z20" s="67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6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72"/>
      <c r="AX20" s="67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</row>
    <row r="21" spans="1:61" ht="12.75">
      <c r="A21" s="58" t="s">
        <v>27</v>
      </c>
      <c r="B21" s="6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2"/>
      <c r="Z21" s="67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6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72"/>
      <c r="AX21" s="67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2.75">
      <c r="A22" s="58" t="s">
        <v>28</v>
      </c>
      <c r="B22" s="6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2"/>
      <c r="Z22" s="67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63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72"/>
      <c r="AX22" s="67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</row>
    <row r="23" spans="1:61" ht="12.75">
      <c r="A23" s="58" t="s">
        <v>29</v>
      </c>
      <c r="B23" s="6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72"/>
      <c r="Z23" s="67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63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72"/>
      <c r="AX23" s="67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</row>
    <row r="24" spans="1:61" ht="12.75">
      <c r="A24" s="59" t="s">
        <v>30</v>
      </c>
      <c r="B24" s="6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6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72"/>
      <c r="Z24" s="67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63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72"/>
      <c r="AX24" s="67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</row>
    <row r="25" spans="1:61" ht="13.5" thickBot="1">
      <c r="A25" s="60" t="s">
        <v>31</v>
      </c>
      <c r="B25" s="7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81"/>
      <c r="Z25" s="7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77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81"/>
      <c r="AX25" s="7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</row>
    <row r="28" ht="13.5" thickBot="1">
      <c r="A28" s="1" t="s">
        <v>44</v>
      </c>
    </row>
    <row r="29" spans="1:62" ht="13.5">
      <c r="A29" s="55" t="s">
        <v>8</v>
      </c>
      <c r="B29" s="179">
        <v>1</v>
      </c>
      <c r="C29" s="180">
        <v>2</v>
      </c>
      <c r="D29" s="180">
        <v>3</v>
      </c>
      <c r="E29" s="180">
        <v>4</v>
      </c>
      <c r="F29" s="180">
        <v>5</v>
      </c>
      <c r="G29" s="180">
        <v>6</v>
      </c>
      <c r="H29" s="180">
        <v>7</v>
      </c>
      <c r="I29" s="180">
        <v>8</v>
      </c>
      <c r="J29" s="180">
        <v>9</v>
      </c>
      <c r="K29" s="180">
        <v>10</v>
      </c>
      <c r="L29" s="180">
        <v>11</v>
      </c>
      <c r="M29" s="181">
        <v>12</v>
      </c>
      <c r="N29" s="182">
        <v>13</v>
      </c>
      <c r="O29" s="180">
        <v>14</v>
      </c>
      <c r="P29" s="180">
        <v>15</v>
      </c>
      <c r="Q29" s="180">
        <v>16</v>
      </c>
      <c r="R29" s="180">
        <v>17</v>
      </c>
      <c r="S29" s="180">
        <v>18</v>
      </c>
      <c r="T29" s="180">
        <v>19</v>
      </c>
      <c r="U29" s="180">
        <v>20</v>
      </c>
      <c r="V29" s="180">
        <v>21</v>
      </c>
      <c r="W29" s="180">
        <v>22</v>
      </c>
      <c r="X29" s="180">
        <v>23</v>
      </c>
      <c r="Y29" s="183">
        <v>24</v>
      </c>
      <c r="Z29" s="179">
        <v>25</v>
      </c>
      <c r="AA29" s="180">
        <v>26</v>
      </c>
      <c r="AB29" s="180">
        <v>27</v>
      </c>
      <c r="AC29" s="180">
        <v>28</v>
      </c>
      <c r="AD29" s="180">
        <v>29</v>
      </c>
      <c r="AE29" s="180">
        <v>30</v>
      </c>
      <c r="AF29" s="180">
        <v>31</v>
      </c>
      <c r="AG29" s="180">
        <v>32</v>
      </c>
      <c r="AH29" s="180">
        <v>33</v>
      </c>
      <c r="AI29" s="180">
        <v>34</v>
      </c>
      <c r="AJ29" s="180">
        <v>35</v>
      </c>
      <c r="AK29" s="181">
        <v>36</v>
      </c>
      <c r="AL29" s="182">
        <v>37</v>
      </c>
      <c r="AM29" s="180">
        <v>38</v>
      </c>
      <c r="AN29" s="180">
        <v>39</v>
      </c>
      <c r="AO29" s="180">
        <v>40</v>
      </c>
      <c r="AP29" s="180">
        <v>41</v>
      </c>
      <c r="AQ29" s="180">
        <v>42</v>
      </c>
      <c r="AR29" s="180">
        <v>43</v>
      </c>
      <c r="AS29" s="180">
        <v>44</v>
      </c>
      <c r="AT29" s="180">
        <v>45</v>
      </c>
      <c r="AU29" s="180">
        <v>46</v>
      </c>
      <c r="AV29" s="180">
        <v>47</v>
      </c>
      <c r="AW29" s="183">
        <v>48</v>
      </c>
      <c r="AX29" s="179">
        <v>49</v>
      </c>
      <c r="AY29" s="180">
        <v>50</v>
      </c>
      <c r="AZ29" s="180">
        <v>51</v>
      </c>
      <c r="BA29" s="180">
        <v>52</v>
      </c>
      <c r="BB29" s="180">
        <v>53</v>
      </c>
      <c r="BC29" s="180">
        <v>54</v>
      </c>
      <c r="BD29" s="180">
        <v>55</v>
      </c>
      <c r="BE29" s="180">
        <v>56</v>
      </c>
      <c r="BF29" s="180">
        <v>57</v>
      </c>
      <c r="BG29" s="180">
        <v>58</v>
      </c>
      <c r="BH29" s="180">
        <v>59</v>
      </c>
      <c r="BI29" s="181">
        <v>60</v>
      </c>
      <c r="BJ29" s="4" t="s">
        <v>32</v>
      </c>
    </row>
    <row r="30" spans="1:62" ht="14.25" thickBot="1">
      <c r="A30" s="56" t="s">
        <v>46</v>
      </c>
      <c r="B30" s="210">
        <f>SUM(B31:B37)</f>
        <v>0</v>
      </c>
      <c r="C30" s="210">
        <f>SUM(C31:C37)</f>
        <v>0</v>
      </c>
      <c r="D30" s="210">
        <f>SUM(D31:D37)</f>
        <v>23222.09</v>
      </c>
      <c r="E30" s="210">
        <f aca="true" t="shared" si="1" ref="E30:AW30">SUM(E31:E37)</f>
        <v>480</v>
      </c>
      <c r="F30" s="210">
        <f t="shared" si="1"/>
        <v>63696.58</v>
      </c>
      <c r="G30" s="210">
        <f t="shared" si="1"/>
        <v>100</v>
      </c>
      <c r="H30" s="210">
        <f t="shared" si="1"/>
        <v>502.09</v>
      </c>
      <c r="I30" s="210">
        <f t="shared" si="1"/>
        <v>5275</v>
      </c>
      <c r="J30" s="210">
        <f t="shared" si="1"/>
        <v>0</v>
      </c>
      <c r="K30" s="210">
        <f t="shared" si="1"/>
        <v>502.09</v>
      </c>
      <c r="L30" s="210">
        <f t="shared" si="1"/>
        <v>0</v>
      </c>
      <c r="M30" s="210">
        <f t="shared" si="1"/>
        <v>0</v>
      </c>
      <c r="N30" s="210">
        <f t="shared" si="1"/>
        <v>0</v>
      </c>
      <c r="O30" s="210">
        <f t="shared" si="1"/>
        <v>0</v>
      </c>
      <c r="P30" s="210">
        <f t="shared" si="1"/>
        <v>122.09</v>
      </c>
      <c r="Q30" s="210">
        <f t="shared" si="1"/>
        <v>980</v>
      </c>
      <c r="R30" s="210">
        <f t="shared" si="1"/>
        <v>0</v>
      </c>
      <c r="S30" s="210">
        <f t="shared" si="1"/>
        <v>0</v>
      </c>
      <c r="T30" s="210">
        <f t="shared" si="1"/>
        <v>0</v>
      </c>
      <c r="U30" s="210">
        <f t="shared" si="1"/>
        <v>0</v>
      </c>
      <c r="V30" s="210">
        <f t="shared" si="1"/>
        <v>0</v>
      </c>
      <c r="W30" s="210">
        <f t="shared" si="1"/>
        <v>0</v>
      </c>
      <c r="X30" s="210">
        <f t="shared" si="1"/>
        <v>122.09</v>
      </c>
      <c r="Y30" s="210">
        <f t="shared" si="1"/>
        <v>3036.9</v>
      </c>
      <c r="Z30" s="210">
        <f t="shared" si="1"/>
        <v>0</v>
      </c>
      <c r="AA30" s="210">
        <f t="shared" si="1"/>
        <v>0</v>
      </c>
      <c r="AB30" s="210">
        <f t="shared" si="1"/>
        <v>122.09</v>
      </c>
      <c r="AC30" s="210">
        <f t="shared" si="1"/>
        <v>268980</v>
      </c>
      <c r="AD30" s="210">
        <f t="shared" si="1"/>
        <v>0</v>
      </c>
      <c r="AE30" s="210">
        <f t="shared" si="1"/>
        <v>0</v>
      </c>
      <c r="AF30" s="210">
        <f t="shared" si="1"/>
        <v>0</v>
      </c>
      <c r="AG30" s="210">
        <f t="shared" si="1"/>
        <v>502.09</v>
      </c>
      <c r="AH30" s="210">
        <f t="shared" si="1"/>
        <v>2556.9</v>
      </c>
      <c r="AI30" s="210">
        <f t="shared" si="1"/>
        <v>0</v>
      </c>
      <c r="AJ30" s="210">
        <f t="shared" si="1"/>
        <v>980</v>
      </c>
      <c r="AK30" s="210">
        <f t="shared" si="1"/>
        <v>46170.09</v>
      </c>
      <c r="AL30" s="210">
        <f t="shared" si="1"/>
        <v>480</v>
      </c>
      <c r="AM30" s="210">
        <f t="shared" si="1"/>
        <v>123.2</v>
      </c>
      <c r="AN30" s="210">
        <f t="shared" si="1"/>
        <v>123.2</v>
      </c>
      <c r="AO30" s="210">
        <f t="shared" si="1"/>
        <v>0</v>
      </c>
      <c r="AP30" s="210">
        <f t="shared" si="1"/>
        <v>122.09</v>
      </c>
      <c r="AQ30" s="210">
        <f t="shared" si="1"/>
        <v>59915</v>
      </c>
      <c r="AR30" s="210">
        <f t="shared" si="1"/>
        <v>0</v>
      </c>
      <c r="AS30" s="210">
        <f t="shared" si="1"/>
        <v>0</v>
      </c>
      <c r="AT30" s="210">
        <f t="shared" si="1"/>
        <v>46522.09</v>
      </c>
      <c r="AU30" s="210">
        <f t="shared" si="1"/>
        <v>740</v>
      </c>
      <c r="AV30" s="210">
        <f t="shared" si="1"/>
        <v>0</v>
      </c>
      <c r="AW30" s="210">
        <f t="shared" si="1"/>
        <v>0</v>
      </c>
      <c r="AX30" s="189">
        <f aca="true" t="shared" si="2" ref="AX30:BI30">SUM(DI4:DI11)</f>
        <v>0</v>
      </c>
      <c r="AY30" s="185">
        <f t="shared" si="2"/>
        <v>0</v>
      </c>
      <c r="AZ30" s="185">
        <f t="shared" si="2"/>
        <v>0</v>
      </c>
      <c r="BA30" s="185">
        <f t="shared" si="2"/>
        <v>0</v>
      </c>
      <c r="BB30" s="185">
        <f t="shared" si="2"/>
        <v>0</v>
      </c>
      <c r="BC30" s="185">
        <f t="shared" si="2"/>
        <v>0</v>
      </c>
      <c r="BD30" s="185">
        <f t="shared" si="2"/>
        <v>0</v>
      </c>
      <c r="BE30" s="185">
        <f t="shared" si="2"/>
        <v>0</v>
      </c>
      <c r="BF30" s="185">
        <f t="shared" si="2"/>
        <v>0</v>
      </c>
      <c r="BG30" s="185">
        <f t="shared" si="2"/>
        <v>0</v>
      </c>
      <c r="BH30" s="185">
        <f t="shared" si="2"/>
        <v>0</v>
      </c>
      <c r="BI30" s="186">
        <f t="shared" si="2"/>
        <v>0</v>
      </c>
      <c r="BJ30" s="178">
        <f>SUM(BJ31:BJ37)</f>
        <v>525375.68</v>
      </c>
    </row>
    <row r="31" spans="1:62" ht="12.75">
      <c r="A31" s="75" t="s">
        <v>37</v>
      </c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93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4"/>
      <c r="Z31" s="190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2"/>
      <c r="AL31" s="193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4"/>
      <c r="AX31" s="190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4"/>
      <c r="BJ31" s="99">
        <f>SUM(B31:BI31)</f>
        <v>0</v>
      </c>
    </row>
    <row r="32" spans="1:62" ht="12.75">
      <c r="A32" s="58" t="s">
        <v>38</v>
      </c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8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200"/>
      <c r="Z32" s="196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8"/>
      <c r="AL32" s="199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200"/>
      <c r="AX32" s="196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200"/>
      <c r="BJ32" s="100">
        <f aca="true" t="shared" si="3" ref="BJ32:BJ37">SUM(B32:BI32)</f>
        <v>0</v>
      </c>
    </row>
    <row r="33" spans="1:62" ht="12.75">
      <c r="A33" s="58" t="s">
        <v>39</v>
      </c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8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200"/>
      <c r="Z33" s="196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8"/>
      <c r="AL33" s="199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200"/>
      <c r="AX33" s="196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200"/>
      <c r="BJ33" s="100">
        <f t="shared" si="3"/>
        <v>0</v>
      </c>
    </row>
    <row r="34" spans="1:62" ht="12.75">
      <c r="A34" s="58" t="s">
        <v>40</v>
      </c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8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200"/>
      <c r="Z34" s="196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9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200"/>
      <c r="AX34" s="196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200"/>
      <c r="BJ34" s="100">
        <f t="shared" si="3"/>
        <v>0</v>
      </c>
    </row>
    <row r="35" spans="1:62" ht="12.75">
      <c r="A35" s="58" t="s">
        <v>41</v>
      </c>
      <c r="B35" s="196"/>
      <c r="C35" s="197"/>
      <c r="D35" s="197">
        <v>1200</v>
      </c>
      <c r="E35" s="197"/>
      <c r="F35" s="197">
        <f>8696.58+55000</f>
        <v>63696.58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9"/>
      <c r="AM35" s="197">
        <v>123.2</v>
      </c>
      <c r="AN35" s="197">
        <v>123.2</v>
      </c>
      <c r="AO35" s="197"/>
      <c r="AP35" s="197"/>
      <c r="AQ35" s="197"/>
      <c r="AR35" s="197"/>
      <c r="AS35" s="197"/>
      <c r="AT35" s="197"/>
      <c r="AU35" s="197"/>
      <c r="AV35" s="197"/>
      <c r="AW35" s="200"/>
      <c r="AX35" s="196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200"/>
      <c r="BJ35" s="100">
        <f t="shared" si="3"/>
        <v>65142.979999999996</v>
      </c>
    </row>
    <row r="36" spans="1:62" ht="12.75">
      <c r="A36" s="58" t="s">
        <v>42</v>
      </c>
      <c r="B36" s="196"/>
      <c r="C36" s="197"/>
      <c r="D36" s="197">
        <v>22000</v>
      </c>
      <c r="E36" s="197">
        <v>480</v>
      </c>
      <c r="F36" s="197"/>
      <c r="G36" s="197">
        <v>100</v>
      </c>
      <c r="H36" s="197">
        <v>480</v>
      </c>
      <c r="I36" s="197">
        <f>1350+1000+1575+1350</f>
        <v>5275</v>
      </c>
      <c r="J36" s="197"/>
      <c r="K36" s="197">
        <v>480</v>
      </c>
      <c r="L36" s="197"/>
      <c r="M36" s="198"/>
      <c r="N36" s="199"/>
      <c r="O36" s="197"/>
      <c r="P36" s="197">
        <v>100</v>
      </c>
      <c r="Q36" s="197">
        <v>480</v>
      </c>
      <c r="R36" s="197"/>
      <c r="S36" s="197"/>
      <c r="T36" s="197"/>
      <c r="U36" s="197"/>
      <c r="V36" s="197"/>
      <c r="W36" s="197"/>
      <c r="X36" s="197">
        <v>100</v>
      </c>
      <c r="Y36" s="200">
        <f>480+2556.9</f>
        <v>3036.9</v>
      </c>
      <c r="Z36" s="196"/>
      <c r="AA36" s="197"/>
      <c r="AB36" s="197">
        <v>100</v>
      </c>
      <c r="AC36" s="197">
        <f>480+20000+244500+4000</f>
        <v>268980</v>
      </c>
      <c r="AD36" s="197"/>
      <c r="AE36" s="197"/>
      <c r="AF36" s="197"/>
      <c r="AG36" s="197">
        <v>480</v>
      </c>
      <c r="AH36" s="197">
        <v>2556.9</v>
      </c>
      <c r="AI36" s="197"/>
      <c r="AJ36" s="197">
        <v>480</v>
      </c>
      <c r="AK36" s="198">
        <f>7500+2648+15000+21000</f>
        <v>46148</v>
      </c>
      <c r="AL36" s="199">
        <v>480</v>
      </c>
      <c r="AM36" s="197"/>
      <c r="AN36" s="197"/>
      <c r="AO36" s="197"/>
      <c r="AP36" s="197">
        <v>100</v>
      </c>
      <c r="AQ36" s="197">
        <f>480+3680+40000+250+1800+1240+1240+7800+2600+375+450</f>
        <v>59915</v>
      </c>
      <c r="AR36" s="197"/>
      <c r="AS36" s="197"/>
      <c r="AT36" s="197">
        <f>1200+45300</f>
        <v>46500</v>
      </c>
      <c r="AU36" s="197">
        <f>200+540</f>
        <v>740</v>
      </c>
      <c r="AV36" s="197"/>
      <c r="AW36" s="200"/>
      <c r="AX36" s="196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200"/>
      <c r="BJ36" s="100">
        <f t="shared" si="3"/>
        <v>459011.80000000005</v>
      </c>
    </row>
    <row r="37" spans="1:62" ht="13.5" thickBot="1">
      <c r="A37" s="104" t="s">
        <v>43</v>
      </c>
      <c r="B37" s="202"/>
      <c r="C37" s="203"/>
      <c r="D37" s="203">
        <v>22.09</v>
      </c>
      <c r="E37" s="203"/>
      <c r="F37" s="203"/>
      <c r="G37" s="203"/>
      <c r="H37" s="203">
        <v>22.09</v>
      </c>
      <c r="I37" s="203"/>
      <c r="J37" s="203"/>
      <c r="K37" s="203">
        <v>22.09</v>
      </c>
      <c r="L37" s="203"/>
      <c r="M37" s="203"/>
      <c r="N37" s="203"/>
      <c r="O37" s="203"/>
      <c r="P37" s="203">
        <v>22.09</v>
      </c>
      <c r="Q37" s="203">
        <v>500</v>
      </c>
      <c r="R37" s="203"/>
      <c r="S37" s="203"/>
      <c r="T37" s="203"/>
      <c r="U37" s="203"/>
      <c r="V37" s="203"/>
      <c r="W37" s="203"/>
      <c r="X37" s="203">
        <v>22.09</v>
      </c>
      <c r="Y37" s="203"/>
      <c r="Z37" s="203"/>
      <c r="AA37" s="203"/>
      <c r="AB37" s="203">
        <v>22.09</v>
      </c>
      <c r="AC37" s="203"/>
      <c r="AD37" s="203"/>
      <c r="AE37" s="203"/>
      <c r="AF37" s="203"/>
      <c r="AG37" s="203">
        <v>22.09</v>
      </c>
      <c r="AH37" s="203"/>
      <c r="AI37" s="203"/>
      <c r="AJ37" s="203">
        <v>500</v>
      </c>
      <c r="AK37" s="203">
        <v>22.09</v>
      </c>
      <c r="AL37" s="203"/>
      <c r="AM37" s="203"/>
      <c r="AN37" s="203"/>
      <c r="AO37" s="203"/>
      <c r="AP37" s="203">
        <v>22.09</v>
      </c>
      <c r="AQ37" s="203"/>
      <c r="AR37" s="203"/>
      <c r="AS37" s="203"/>
      <c r="AT37" s="203">
        <v>22.09</v>
      </c>
      <c r="AU37" s="203"/>
      <c r="AV37" s="203"/>
      <c r="AW37" s="204"/>
      <c r="AX37" s="202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4"/>
      <c r="BJ37" s="110">
        <f t="shared" si="3"/>
        <v>1220.8999999999999</v>
      </c>
    </row>
  </sheetData>
  <sheetProtection/>
  <conditionalFormatting sqref="B4:BI25">
    <cfRule type="cellIs" priority="2" dxfId="0" operator="equal" stopIfTrue="1">
      <formula>"X"</formula>
    </cfRule>
  </conditionalFormatting>
  <conditionalFormatting sqref="B4:AW13">
    <cfRule type="cellIs" priority="1" dxfId="0" operator="equal" stopIfTrue="1">
      <formula>"X"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7"/>
  <sheetViews>
    <sheetView zoomScalePageLayoutView="0" workbookViewId="0" topLeftCell="AB1">
      <selection activeCell="BL25" sqref="BL25"/>
    </sheetView>
  </sheetViews>
  <sheetFormatPr defaultColWidth="9.140625" defaultRowHeight="12.75"/>
  <cols>
    <col min="1" max="1" width="23.7109375" style="1" customWidth="1"/>
    <col min="2" max="3" width="2.7109375" style="1" customWidth="1"/>
    <col min="4" max="4" width="3.8515625" style="1" customWidth="1"/>
    <col min="5" max="6" width="2.7109375" style="1" customWidth="1"/>
    <col min="7" max="7" width="4.140625" style="1" customWidth="1"/>
    <col min="8" max="8" width="4.28125" style="1" customWidth="1"/>
    <col min="9" max="36" width="2.7109375" style="1" customWidth="1"/>
    <col min="37" max="37" width="4.57421875" style="1" customWidth="1"/>
    <col min="38" max="46" width="2.7109375" style="1" customWidth="1"/>
    <col min="47" max="47" width="4.140625" style="1" customWidth="1"/>
    <col min="48" max="49" width="2.7109375" style="1" customWidth="1"/>
    <col min="50" max="61" width="0.85546875" style="1" customWidth="1"/>
    <col min="62" max="63" width="9.140625" style="1" customWidth="1"/>
    <col min="64" max="64" width="24.57421875" style="1" bestFit="1" customWidth="1"/>
    <col min="65" max="16384" width="9.140625" style="1" customWidth="1"/>
  </cols>
  <sheetData>
    <row r="1" ht="13.5" thickBot="1">
      <c r="A1" s="1" t="s">
        <v>47</v>
      </c>
    </row>
    <row r="2" spans="1:61" ht="12.75">
      <c r="A2" s="55" t="s">
        <v>8</v>
      </c>
      <c r="B2" s="66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61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70">
        <v>24</v>
      </c>
      <c r="Z2" s="66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4">
        <v>36</v>
      </c>
      <c r="AL2" s="66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4">
        <v>48</v>
      </c>
      <c r="AX2" s="61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</row>
    <row r="3" spans="1:61" ht="13.5" thickBot="1">
      <c r="A3" s="56" t="s">
        <v>10</v>
      </c>
      <c r="B3" s="5">
        <f>IF(COUNTA(B4:B25)&gt;0,"X","")</f>
      </c>
      <c r="C3" s="6" t="str">
        <f aca="true" t="shared" si="0" ref="C3:BI3">IF(COUNTA(C4:C25)&gt;0,"X","")</f>
        <v>X</v>
      </c>
      <c r="D3" s="6" t="str">
        <f t="shared" si="0"/>
        <v>X</v>
      </c>
      <c r="E3" s="6" t="str">
        <f t="shared" si="0"/>
        <v>X</v>
      </c>
      <c r="F3" s="6" t="str">
        <f t="shared" si="0"/>
        <v>X</v>
      </c>
      <c r="G3" s="6" t="str">
        <f t="shared" si="0"/>
        <v>X</v>
      </c>
      <c r="H3" s="6" t="str">
        <f t="shared" si="0"/>
        <v>X</v>
      </c>
      <c r="I3" s="6" t="str">
        <f t="shared" si="0"/>
        <v>X</v>
      </c>
      <c r="J3" s="6" t="str">
        <f t="shared" si="0"/>
        <v>X</v>
      </c>
      <c r="K3" s="6" t="str">
        <f t="shared" si="0"/>
        <v>X</v>
      </c>
      <c r="L3" s="6" t="str">
        <f t="shared" si="0"/>
        <v>X</v>
      </c>
      <c r="M3" s="7" t="str">
        <f t="shared" si="0"/>
        <v>X</v>
      </c>
      <c r="N3" s="62" t="str">
        <f t="shared" si="0"/>
        <v>X</v>
      </c>
      <c r="O3" s="6" t="str">
        <f t="shared" si="0"/>
        <v>X</v>
      </c>
      <c r="P3" s="6" t="str">
        <f t="shared" si="0"/>
        <v>X</v>
      </c>
      <c r="Q3" s="6" t="str">
        <f t="shared" si="0"/>
        <v>X</v>
      </c>
      <c r="R3" s="6" t="str">
        <f t="shared" si="0"/>
        <v>X</v>
      </c>
      <c r="S3" s="6" t="str">
        <f t="shared" si="0"/>
        <v>X</v>
      </c>
      <c r="T3" s="6" t="str">
        <f t="shared" si="0"/>
        <v>X</v>
      </c>
      <c r="U3" s="6" t="str">
        <f t="shared" si="0"/>
        <v>X</v>
      </c>
      <c r="V3" s="6" t="str">
        <f t="shared" si="0"/>
        <v>X</v>
      </c>
      <c r="W3" s="6" t="str">
        <f t="shared" si="0"/>
        <v>X</v>
      </c>
      <c r="X3" s="6" t="str">
        <f t="shared" si="0"/>
        <v>X</v>
      </c>
      <c r="Y3" s="71" t="str">
        <f t="shared" si="0"/>
        <v>X</v>
      </c>
      <c r="Z3" s="5" t="str">
        <f t="shared" si="0"/>
        <v>X</v>
      </c>
      <c r="AA3" s="6" t="str">
        <f t="shared" si="0"/>
        <v>X</v>
      </c>
      <c r="AB3" s="6" t="str">
        <f t="shared" si="0"/>
        <v>X</v>
      </c>
      <c r="AC3" s="6" t="str">
        <f t="shared" si="0"/>
        <v>X</v>
      </c>
      <c r="AD3" s="6" t="str">
        <f t="shared" si="0"/>
        <v>X</v>
      </c>
      <c r="AE3" s="6" t="str">
        <f t="shared" si="0"/>
        <v>X</v>
      </c>
      <c r="AF3" s="6" t="str">
        <f t="shared" si="0"/>
        <v>X</v>
      </c>
      <c r="AG3" s="6" t="str">
        <f t="shared" si="0"/>
        <v>X</v>
      </c>
      <c r="AH3" s="6" t="str">
        <f t="shared" si="0"/>
        <v>X</v>
      </c>
      <c r="AI3" s="6" t="str">
        <f t="shared" si="0"/>
        <v>X</v>
      </c>
      <c r="AJ3" s="6" t="str">
        <f t="shared" si="0"/>
        <v>X</v>
      </c>
      <c r="AK3" s="7" t="str">
        <f t="shared" si="0"/>
        <v>X</v>
      </c>
      <c r="AL3" s="5" t="str">
        <f t="shared" si="0"/>
        <v>X</v>
      </c>
      <c r="AM3" s="6" t="str">
        <f t="shared" si="0"/>
        <v>X</v>
      </c>
      <c r="AN3" s="6" t="str">
        <f t="shared" si="0"/>
        <v>X</v>
      </c>
      <c r="AO3" s="6" t="str">
        <f t="shared" si="0"/>
        <v>X</v>
      </c>
      <c r="AP3" s="6" t="str">
        <f t="shared" si="0"/>
        <v>X</v>
      </c>
      <c r="AQ3" s="6" t="str">
        <f t="shared" si="0"/>
        <v>X</v>
      </c>
      <c r="AR3" s="6" t="str">
        <f t="shared" si="0"/>
        <v>X</v>
      </c>
      <c r="AS3" s="6" t="str">
        <f t="shared" si="0"/>
        <v>X</v>
      </c>
      <c r="AT3" s="6" t="str">
        <f t="shared" si="0"/>
        <v>X</v>
      </c>
      <c r="AU3" s="6" t="str">
        <f t="shared" si="0"/>
        <v>X</v>
      </c>
      <c r="AV3" s="6" t="str">
        <f t="shared" si="0"/>
        <v>X</v>
      </c>
      <c r="AW3" s="7" t="str">
        <f t="shared" si="0"/>
        <v>X</v>
      </c>
      <c r="AX3" s="62">
        <f t="shared" si="0"/>
      </c>
      <c r="AY3" s="6">
        <f t="shared" si="0"/>
      </c>
      <c r="AZ3" s="6">
        <f t="shared" si="0"/>
      </c>
      <c r="BA3" s="6">
        <f t="shared" si="0"/>
      </c>
      <c r="BB3" s="6">
        <f t="shared" si="0"/>
      </c>
      <c r="BC3" s="6">
        <f t="shared" si="0"/>
      </c>
      <c r="BD3" s="6">
        <f t="shared" si="0"/>
      </c>
      <c r="BE3" s="6">
        <f t="shared" si="0"/>
      </c>
      <c r="BF3" s="6">
        <f t="shared" si="0"/>
      </c>
      <c r="BG3" s="6">
        <f t="shared" si="0"/>
      </c>
      <c r="BH3" s="6">
        <f t="shared" si="0"/>
      </c>
      <c r="BI3" s="7">
        <f t="shared" si="0"/>
      </c>
    </row>
    <row r="4" spans="1:61" ht="12.75">
      <c r="A4" s="75" t="s">
        <v>77</v>
      </c>
      <c r="B4" s="78"/>
      <c r="C4" s="47" t="s">
        <v>57</v>
      </c>
      <c r="D4" s="47" t="s">
        <v>57</v>
      </c>
      <c r="E4" s="47" t="s">
        <v>57</v>
      </c>
      <c r="F4" s="47" t="s">
        <v>57</v>
      </c>
      <c r="G4" s="47" t="s">
        <v>57</v>
      </c>
      <c r="H4" s="47" t="s">
        <v>57</v>
      </c>
      <c r="I4" s="47" t="s">
        <v>57</v>
      </c>
      <c r="J4" s="47" t="s">
        <v>57</v>
      </c>
      <c r="K4" s="47" t="s">
        <v>57</v>
      </c>
      <c r="L4" s="47" t="s">
        <v>57</v>
      </c>
      <c r="M4" s="48" t="s">
        <v>57</v>
      </c>
      <c r="N4" s="76" t="s">
        <v>57</v>
      </c>
      <c r="O4" s="47" t="s">
        <v>57</v>
      </c>
      <c r="P4" s="47" t="s">
        <v>57</v>
      </c>
      <c r="Q4" s="47" t="s">
        <v>57</v>
      </c>
      <c r="R4" s="47" t="s">
        <v>57</v>
      </c>
      <c r="S4" s="47" t="s">
        <v>57</v>
      </c>
      <c r="T4" s="47" t="s">
        <v>57</v>
      </c>
      <c r="U4" s="47" t="s">
        <v>57</v>
      </c>
      <c r="V4" s="47" t="s">
        <v>57</v>
      </c>
      <c r="W4" s="47" t="s">
        <v>57</v>
      </c>
      <c r="X4" s="47" t="s">
        <v>57</v>
      </c>
      <c r="Y4" s="80" t="s">
        <v>57</v>
      </c>
      <c r="Z4" s="78" t="s">
        <v>57</v>
      </c>
      <c r="AA4" s="47" t="s">
        <v>57</v>
      </c>
      <c r="AB4" s="47" t="s">
        <v>57</v>
      </c>
      <c r="AC4" s="47" t="s">
        <v>57</v>
      </c>
      <c r="AD4" s="47" t="s">
        <v>57</v>
      </c>
      <c r="AE4" s="47" t="s">
        <v>57</v>
      </c>
      <c r="AF4" s="47" t="s">
        <v>57</v>
      </c>
      <c r="AG4" s="47" t="s">
        <v>57</v>
      </c>
      <c r="AH4" s="47" t="s">
        <v>57</v>
      </c>
      <c r="AI4" s="47" t="s">
        <v>57</v>
      </c>
      <c r="AJ4" s="47" t="s">
        <v>57</v>
      </c>
      <c r="AK4" s="48" t="s">
        <v>57</v>
      </c>
      <c r="AL4" s="78" t="s">
        <v>57</v>
      </c>
      <c r="AM4" s="47" t="s">
        <v>57</v>
      </c>
      <c r="AN4" s="47" t="s">
        <v>57</v>
      </c>
      <c r="AO4" s="47" t="s">
        <v>57</v>
      </c>
      <c r="AP4" s="47" t="s">
        <v>57</v>
      </c>
      <c r="AQ4" s="47" t="s">
        <v>57</v>
      </c>
      <c r="AR4" s="47" t="s">
        <v>57</v>
      </c>
      <c r="AS4" s="47" t="s">
        <v>57</v>
      </c>
      <c r="AT4" s="47" t="s">
        <v>57</v>
      </c>
      <c r="AU4" s="47" t="s">
        <v>57</v>
      </c>
      <c r="AV4" s="47" t="s">
        <v>57</v>
      </c>
      <c r="AW4" s="48" t="s">
        <v>57</v>
      </c>
      <c r="AX4" s="76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8"/>
    </row>
    <row r="5" spans="1:61" ht="12.75">
      <c r="A5" s="58" t="s">
        <v>78</v>
      </c>
      <c r="B5" s="67"/>
      <c r="C5" s="41" t="s">
        <v>57</v>
      </c>
      <c r="D5" s="41" t="s">
        <v>57</v>
      </c>
      <c r="E5" s="41" t="s">
        <v>57</v>
      </c>
      <c r="F5" s="41" t="s">
        <v>57</v>
      </c>
      <c r="G5" s="41" t="s">
        <v>57</v>
      </c>
      <c r="H5" s="41" t="s">
        <v>57</v>
      </c>
      <c r="I5" s="41" t="s">
        <v>57</v>
      </c>
      <c r="J5" s="41" t="s">
        <v>57</v>
      </c>
      <c r="K5" s="41" t="s">
        <v>57</v>
      </c>
      <c r="L5" s="41" t="s">
        <v>57</v>
      </c>
      <c r="M5" s="42" t="s">
        <v>57</v>
      </c>
      <c r="N5" s="63" t="s">
        <v>57</v>
      </c>
      <c r="O5" s="41" t="s">
        <v>57</v>
      </c>
      <c r="P5" s="41" t="s">
        <v>57</v>
      </c>
      <c r="Q5" s="41" t="s">
        <v>57</v>
      </c>
      <c r="R5" s="41" t="s">
        <v>57</v>
      </c>
      <c r="S5" s="41" t="s">
        <v>57</v>
      </c>
      <c r="T5" s="41" t="s">
        <v>57</v>
      </c>
      <c r="U5" s="41" t="s">
        <v>57</v>
      </c>
      <c r="V5" s="41" t="s">
        <v>57</v>
      </c>
      <c r="W5" s="41" t="s">
        <v>57</v>
      </c>
      <c r="X5" s="41" t="s">
        <v>57</v>
      </c>
      <c r="Y5" s="72"/>
      <c r="Z5" s="67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67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2"/>
      <c r="AX5" s="63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2"/>
    </row>
    <row r="6" spans="1:61" ht="12.75">
      <c r="A6" s="58" t="s">
        <v>79</v>
      </c>
      <c r="B6" s="67"/>
      <c r="C6" s="41"/>
      <c r="D6" s="41"/>
      <c r="E6" s="41"/>
      <c r="F6" s="41"/>
      <c r="G6" s="41"/>
      <c r="H6" s="41"/>
      <c r="I6" s="41"/>
      <c r="J6" s="41"/>
      <c r="K6" s="41" t="s">
        <v>57</v>
      </c>
      <c r="L6" s="41"/>
      <c r="M6" s="42"/>
      <c r="N6" s="63"/>
      <c r="O6" s="41"/>
      <c r="P6" s="41"/>
      <c r="Q6" s="41"/>
      <c r="R6" s="41"/>
      <c r="S6" s="41"/>
      <c r="T6" s="41"/>
      <c r="U6" s="41"/>
      <c r="V6" s="41"/>
      <c r="W6" s="41" t="s">
        <v>57</v>
      </c>
      <c r="X6" s="41"/>
      <c r="Y6" s="72"/>
      <c r="Z6" s="67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  <c r="AL6" s="67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2"/>
      <c r="AX6" s="63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2"/>
    </row>
    <row r="7" spans="1:61" ht="12.75">
      <c r="A7" s="58" t="s">
        <v>80</v>
      </c>
      <c r="B7" s="67"/>
      <c r="C7" s="41" t="s">
        <v>57</v>
      </c>
      <c r="D7" s="41" t="s">
        <v>57</v>
      </c>
      <c r="E7" s="41" t="s">
        <v>57</v>
      </c>
      <c r="F7" s="41" t="s">
        <v>57</v>
      </c>
      <c r="G7" s="41" t="s">
        <v>57</v>
      </c>
      <c r="H7" s="41" t="s">
        <v>57</v>
      </c>
      <c r="I7" s="41" t="s">
        <v>57</v>
      </c>
      <c r="J7" s="41" t="s">
        <v>57</v>
      </c>
      <c r="K7" s="41" t="s">
        <v>57</v>
      </c>
      <c r="L7" s="41" t="s">
        <v>57</v>
      </c>
      <c r="M7" s="42" t="s">
        <v>57</v>
      </c>
      <c r="N7" s="63" t="s">
        <v>57</v>
      </c>
      <c r="O7" s="41" t="s">
        <v>57</v>
      </c>
      <c r="P7" s="41" t="s">
        <v>57</v>
      </c>
      <c r="Q7" s="41" t="s">
        <v>57</v>
      </c>
      <c r="R7" s="41" t="s">
        <v>57</v>
      </c>
      <c r="S7" s="41" t="s">
        <v>57</v>
      </c>
      <c r="T7" s="41" t="s">
        <v>57</v>
      </c>
      <c r="U7" s="41" t="s">
        <v>57</v>
      </c>
      <c r="V7" s="41" t="s">
        <v>57</v>
      </c>
      <c r="W7" s="41" t="s">
        <v>57</v>
      </c>
      <c r="X7" s="41" t="s">
        <v>57</v>
      </c>
      <c r="Y7" s="72" t="s">
        <v>57</v>
      </c>
      <c r="Z7" s="67" t="s">
        <v>57</v>
      </c>
      <c r="AA7" s="41" t="s">
        <v>57</v>
      </c>
      <c r="AB7" s="41" t="s">
        <v>57</v>
      </c>
      <c r="AC7" s="41" t="s">
        <v>57</v>
      </c>
      <c r="AD7" s="41" t="s">
        <v>57</v>
      </c>
      <c r="AE7" s="41" t="s">
        <v>57</v>
      </c>
      <c r="AF7" s="41" t="s">
        <v>57</v>
      </c>
      <c r="AG7" s="41" t="s">
        <v>57</v>
      </c>
      <c r="AH7" s="41" t="s">
        <v>57</v>
      </c>
      <c r="AI7" s="41" t="s">
        <v>57</v>
      </c>
      <c r="AJ7" s="41" t="s">
        <v>57</v>
      </c>
      <c r="AK7" s="42" t="s">
        <v>57</v>
      </c>
      <c r="AL7" s="67" t="s">
        <v>57</v>
      </c>
      <c r="AM7" s="41" t="s">
        <v>57</v>
      </c>
      <c r="AN7" s="41" t="s">
        <v>57</v>
      </c>
      <c r="AO7" s="41" t="s">
        <v>57</v>
      </c>
      <c r="AP7" s="41" t="s">
        <v>57</v>
      </c>
      <c r="AQ7" s="41" t="s">
        <v>57</v>
      </c>
      <c r="AR7" s="41" t="s">
        <v>57</v>
      </c>
      <c r="AS7" s="41" t="s">
        <v>57</v>
      </c>
      <c r="AT7" s="41" t="s">
        <v>57</v>
      </c>
      <c r="AU7" s="41" t="s">
        <v>57</v>
      </c>
      <c r="AV7" s="41" t="s">
        <v>57</v>
      </c>
      <c r="AW7" s="42" t="s">
        <v>57</v>
      </c>
      <c r="AX7" s="63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2.75">
      <c r="A8" s="58" t="s">
        <v>81</v>
      </c>
      <c r="B8" s="67"/>
      <c r="C8" s="41"/>
      <c r="D8" s="41"/>
      <c r="E8" s="41"/>
      <c r="F8" s="41"/>
      <c r="G8" s="41"/>
      <c r="H8" s="41"/>
      <c r="I8" s="41"/>
      <c r="J8" s="41"/>
      <c r="K8" s="41"/>
      <c r="L8" s="41"/>
      <c r="M8" s="42" t="s">
        <v>57</v>
      </c>
      <c r="N8" s="63" t="s">
        <v>57</v>
      </c>
      <c r="O8" s="41" t="s">
        <v>57</v>
      </c>
      <c r="P8" s="41" t="s">
        <v>57</v>
      </c>
      <c r="Q8" s="41" t="s">
        <v>57</v>
      </c>
      <c r="R8" s="41" t="s">
        <v>57</v>
      </c>
      <c r="S8" s="41" t="s">
        <v>57</v>
      </c>
      <c r="T8" s="41" t="s">
        <v>57</v>
      </c>
      <c r="U8" s="41" t="s">
        <v>57</v>
      </c>
      <c r="V8" s="41" t="s">
        <v>57</v>
      </c>
      <c r="W8" s="41" t="s">
        <v>57</v>
      </c>
      <c r="X8" s="41" t="s">
        <v>57</v>
      </c>
      <c r="Y8" s="72" t="s">
        <v>57</v>
      </c>
      <c r="Z8" s="67" t="s">
        <v>57</v>
      </c>
      <c r="AA8" s="41" t="s">
        <v>57</v>
      </c>
      <c r="AB8" s="41" t="s">
        <v>57</v>
      </c>
      <c r="AC8" s="41" t="s">
        <v>57</v>
      </c>
      <c r="AD8" s="41" t="s">
        <v>57</v>
      </c>
      <c r="AE8" s="41" t="s">
        <v>57</v>
      </c>
      <c r="AF8" s="41" t="s">
        <v>57</v>
      </c>
      <c r="AG8" s="41" t="s">
        <v>57</v>
      </c>
      <c r="AH8" s="41" t="s">
        <v>57</v>
      </c>
      <c r="AI8" s="41" t="s">
        <v>57</v>
      </c>
      <c r="AJ8" s="41" t="s">
        <v>57</v>
      </c>
      <c r="AK8" s="42" t="s">
        <v>57</v>
      </c>
      <c r="AL8" s="67" t="s">
        <v>57</v>
      </c>
      <c r="AM8" s="41" t="s">
        <v>57</v>
      </c>
      <c r="AN8" s="41"/>
      <c r="AO8" s="41"/>
      <c r="AP8" s="41"/>
      <c r="AQ8" s="41"/>
      <c r="AR8" s="41"/>
      <c r="AS8" s="41"/>
      <c r="AT8" s="41"/>
      <c r="AU8" s="41"/>
      <c r="AV8" s="41"/>
      <c r="AW8" s="42"/>
      <c r="AX8" s="63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2"/>
    </row>
    <row r="9" spans="1:61" ht="13.5" thickBot="1">
      <c r="A9" s="104" t="s">
        <v>82</v>
      </c>
      <c r="B9" s="69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N9" s="65"/>
      <c r="O9" s="45"/>
      <c r="P9" s="45"/>
      <c r="Q9" s="45"/>
      <c r="R9" s="45"/>
      <c r="S9" s="45"/>
      <c r="T9" s="45"/>
      <c r="U9" s="45"/>
      <c r="V9" s="45"/>
      <c r="W9" s="45"/>
      <c r="X9" s="45"/>
      <c r="Y9" s="74"/>
      <c r="Z9" s="69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  <c r="AL9" s="69"/>
      <c r="AM9" s="45"/>
      <c r="AN9" s="45" t="s">
        <v>57</v>
      </c>
      <c r="AO9" s="45" t="s">
        <v>57</v>
      </c>
      <c r="AP9" s="45" t="s">
        <v>57</v>
      </c>
      <c r="AQ9" s="45" t="s">
        <v>57</v>
      </c>
      <c r="AR9" s="45" t="s">
        <v>57</v>
      </c>
      <c r="AS9" s="45" t="s">
        <v>57</v>
      </c>
      <c r="AT9" s="45" t="s">
        <v>57</v>
      </c>
      <c r="AU9" s="45"/>
      <c r="AV9" s="45"/>
      <c r="AW9" s="46"/>
      <c r="AX9" s="63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2"/>
    </row>
    <row r="10" spans="1:61" ht="12.75">
      <c r="A10" s="58" t="s">
        <v>16</v>
      </c>
      <c r="B10" s="6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63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2"/>
      <c r="Z10" s="67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67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2"/>
      <c r="AX10" s="63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1:61" ht="12.75">
      <c r="A11" s="58" t="s">
        <v>17</v>
      </c>
      <c r="B11" s="6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6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72"/>
      <c r="Z11" s="67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L11" s="67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2"/>
      <c r="AX11" s="63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2"/>
    </row>
    <row r="12" spans="1:61" ht="12.75">
      <c r="A12" s="58" t="s">
        <v>18</v>
      </c>
      <c r="B12" s="6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6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72"/>
      <c r="Z12" s="67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  <c r="AL12" s="67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2"/>
      <c r="AX12" s="63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2"/>
    </row>
    <row r="13" spans="1:61" ht="12.75">
      <c r="A13" s="58" t="s">
        <v>19</v>
      </c>
      <c r="B13" s="6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2"/>
      <c r="Z13" s="67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L13" s="67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63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2"/>
    </row>
    <row r="14" spans="1:61" ht="12.75">
      <c r="A14" s="58" t="s">
        <v>20</v>
      </c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63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72"/>
      <c r="Z14" s="67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67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2"/>
      <c r="AX14" s="63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2"/>
    </row>
    <row r="15" spans="1:61" ht="12.75">
      <c r="A15" s="58" t="s">
        <v>21</v>
      </c>
      <c r="B15" s="6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63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72"/>
      <c r="Z15" s="67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L15" s="67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2"/>
      <c r="AX15" s="63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</row>
    <row r="16" spans="1:61" ht="12.75">
      <c r="A16" s="58" t="s">
        <v>22</v>
      </c>
      <c r="B16" s="6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6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72"/>
      <c r="Z16" s="67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2"/>
      <c r="AL16" s="67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2"/>
      <c r="AX16" s="63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</row>
    <row r="17" spans="1:61" ht="12.75">
      <c r="A17" s="58" t="s">
        <v>23</v>
      </c>
      <c r="B17" s="6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6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72"/>
      <c r="Z17" s="6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  <c r="AL17" s="67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2"/>
      <c r="AX17" s="63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</row>
    <row r="18" spans="1:61" ht="12.75">
      <c r="A18" s="58" t="s">
        <v>24</v>
      </c>
      <c r="B18" s="6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6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72"/>
      <c r="Z18" s="6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L18" s="67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2"/>
      <c r="AX18" s="63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</row>
    <row r="19" spans="1:61" ht="12.75">
      <c r="A19" s="58" t="s">
        <v>25</v>
      </c>
      <c r="B19" s="6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6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2"/>
      <c r="Z19" s="6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67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/>
      <c r="AX19" s="63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</row>
    <row r="20" spans="1:61" ht="12.75">
      <c r="A20" s="58" t="s">
        <v>26</v>
      </c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63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72"/>
      <c r="Z20" s="67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67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/>
      <c r="AX20" s="63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</row>
    <row r="21" spans="1:61" ht="12.75">
      <c r="A21" s="58" t="s">
        <v>27</v>
      </c>
      <c r="B21" s="6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2"/>
      <c r="Z21" s="67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67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2"/>
      <c r="AX21" s="63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2.75">
      <c r="A22" s="58" t="s">
        <v>28</v>
      </c>
      <c r="B22" s="6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2"/>
      <c r="Z22" s="67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67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2"/>
      <c r="AX22" s="63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</row>
    <row r="23" spans="1:61" ht="12.75">
      <c r="A23" s="58" t="s">
        <v>29</v>
      </c>
      <c r="B23" s="6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72"/>
      <c r="Z23" s="67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67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/>
      <c r="AX23" s="63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</row>
    <row r="24" spans="1:61" ht="12.75">
      <c r="A24" s="59" t="s">
        <v>30</v>
      </c>
      <c r="B24" s="6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6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72"/>
      <c r="Z24" s="67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67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2"/>
      <c r="AX24" s="63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</row>
    <row r="25" spans="1:61" ht="13.5" thickBot="1">
      <c r="A25" s="60" t="s">
        <v>31</v>
      </c>
      <c r="B25" s="7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81"/>
      <c r="Z25" s="7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7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50"/>
      <c r="AX25" s="77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</row>
    <row r="28" ht="13.5" thickBot="1">
      <c r="A28" s="1" t="s">
        <v>44</v>
      </c>
    </row>
    <row r="29" spans="1:62" ht="13.5">
      <c r="A29" s="55" t="s">
        <v>8</v>
      </c>
      <c r="B29" s="179">
        <v>1</v>
      </c>
      <c r="C29" s="180">
        <v>2</v>
      </c>
      <c r="D29" s="180">
        <v>3</v>
      </c>
      <c r="E29" s="180">
        <v>4</v>
      </c>
      <c r="F29" s="180">
        <v>5</v>
      </c>
      <c r="G29" s="180">
        <v>6</v>
      </c>
      <c r="H29" s="180">
        <v>7</v>
      </c>
      <c r="I29" s="180">
        <v>8</v>
      </c>
      <c r="J29" s="180">
        <v>9</v>
      </c>
      <c r="K29" s="180">
        <v>10</v>
      </c>
      <c r="L29" s="180">
        <v>11</v>
      </c>
      <c r="M29" s="181">
        <v>12</v>
      </c>
      <c r="N29" s="182">
        <v>13</v>
      </c>
      <c r="O29" s="180">
        <v>14</v>
      </c>
      <c r="P29" s="180">
        <v>15</v>
      </c>
      <c r="Q29" s="180">
        <v>16</v>
      </c>
      <c r="R29" s="180">
        <v>17</v>
      </c>
      <c r="S29" s="180">
        <v>18</v>
      </c>
      <c r="T29" s="180">
        <v>19</v>
      </c>
      <c r="U29" s="180">
        <v>20</v>
      </c>
      <c r="V29" s="180">
        <v>21</v>
      </c>
      <c r="W29" s="180">
        <v>22</v>
      </c>
      <c r="X29" s="180">
        <v>23</v>
      </c>
      <c r="Y29" s="183">
        <v>24</v>
      </c>
      <c r="Z29" s="179">
        <v>25</v>
      </c>
      <c r="AA29" s="180">
        <v>26</v>
      </c>
      <c r="AB29" s="180">
        <v>27</v>
      </c>
      <c r="AC29" s="180">
        <v>28</v>
      </c>
      <c r="AD29" s="180">
        <v>29</v>
      </c>
      <c r="AE29" s="180">
        <v>30</v>
      </c>
      <c r="AF29" s="180">
        <v>31</v>
      </c>
      <c r="AG29" s="180">
        <v>32</v>
      </c>
      <c r="AH29" s="180">
        <v>33</v>
      </c>
      <c r="AI29" s="180">
        <v>34</v>
      </c>
      <c r="AJ29" s="180">
        <v>35</v>
      </c>
      <c r="AK29" s="181">
        <v>36</v>
      </c>
      <c r="AL29" s="182">
        <v>37</v>
      </c>
      <c r="AM29" s="180">
        <v>38</v>
      </c>
      <c r="AN29" s="180">
        <v>39</v>
      </c>
      <c r="AO29" s="180">
        <v>40</v>
      </c>
      <c r="AP29" s="180">
        <v>41</v>
      </c>
      <c r="AQ29" s="180">
        <v>42</v>
      </c>
      <c r="AR29" s="180">
        <v>43</v>
      </c>
      <c r="AS29" s="180">
        <v>44</v>
      </c>
      <c r="AT29" s="180">
        <v>45</v>
      </c>
      <c r="AU29" s="180">
        <v>46</v>
      </c>
      <c r="AV29" s="180">
        <v>47</v>
      </c>
      <c r="AW29" s="183">
        <v>48</v>
      </c>
      <c r="AX29" s="179">
        <v>49</v>
      </c>
      <c r="AY29" s="180">
        <v>50</v>
      </c>
      <c r="AZ29" s="180">
        <v>51</v>
      </c>
      <c r="BA29" s="180">
        <v>52</v>
      </c>
      <c r="BB29" s="180">
        <v>53</v>
      </c>
      <c r="BC29" s="180">
        <v>54</v>
      </c>
      <c r="BD29" s="180">
        <v>55</v>
      </c>
      <c r="BE29" s="180">
        <v>56</v>
      </c>
      <c r="BF29" s="180">
        <v>57</v>
      </c>
      <c r="BG29" s="180">
        <v>58</v>
      </c>
      <c r="BH29" s="180">
        <v>59</v>
      </c>
      <c r="BI29" s="181">
        <v>60</v>
      </c>
      <c r="BJ29" s="181" t="s">
        <v>32</v>
      </c>
    </row>
    <row r="30" spans="1:62" ht="14.25" thickBot="1">
      <c r="A30" s="56" t="s">
        <v>46</v>
      </c>
      <c r="B30" s="210">
        <f>SUM(B31:B37)</f>
        <v>519.54</v>
      </c>
      <c r="C30" s="210">
        <f>SUM(C31:C37)</f>
        <v>1647.8967499999999</v>
      </c>
      <c r="D30" s="210">
        <f aca="true" t="shared" si="1" ref="D30:AW30">SUM(D31:D37)</f>
        <v>38019.54</v>
      </c>
      <c r="E30" s="210">
        <f t="shared" si="1"/>
        <v>1719.54</v>
      </c>
      <c r="F30" s="210">
        <f t="shared" si="1"/>
        <v>519.54</v>
      </c>
      <c r="G30" s="210">
        <f t="shared" si="1"/>
        <v>70983.17</v>
      </c>
      <c r="H30" s="210">
        <f t="shared" si="1"/>
        <v>104519.89</v>
      </c>
      <c r="I30" s="210">
        <f t="shared" si="1"/>
        <v>2192.29</v>
      </c>
      <c r="J30" s="210">
        <f t="shared" si="1"/>
        <v>2552.29</v>
      </c>
      <c r="K30" s="210">
        <f t="shared" si="1"/>
        <v>3282.29</v>
      </c>
      <c r="L30" s="210">
        <f t="shared" si="1"/>
        <v>3253.04</v>
      </c>
      <c r="M30" s="210">
        <f t="shared" si="1"/>
        <v>2552.29</v>
      </c>
      <c r="N30" s="210">
        <f t="shared" si="1"/>
        <v>3192.29</v>
      </c>
      <c r="O30" s="210">
        <f t="shared" si="1"/>
        <v>2192.29</v>
      </c>
      <c r="P30" s="210">
        <f t="shared" si="1"/>
        <v>2552.29</v>
      </c>
      <c r="Q30" s="210">
        <f t="shared" si="1"/>
        <v>3253.04</v>
      </c>
      <c r="R30" s="210">
        <f t="shared" si="1"/>
        <v>2192.29</v>
      </c>
      <c r="S30" s="210">
        <f t="shared" si="1"/>
        <v>2192.29</v>
      </c>
      <c r="T30" s="210">
        <f t="shared" si="1"/>
        <v>2552.29</v>
      </c>
      <c r="U30" s="210">
        <f t="shared" si="1"/>
        <v>3253.04</v>
      </c>
      <c r="V30" s="210">
        <f t="shared" si="1"/>
        <v>2192.29</v>
      </c>
      <c r="W30" s="210">
        <f t="shared" si="1"/>
        <v>3102.29</v>
      </c>
      <c r="X30" s="210">
        <f t="shared" si="1"/>
        <v>2342.29</v>
      </c>
      <c r="Y30" s="210">
        <f t="shared" si="1"/>
        <v>3253.04</v>
      </c>
      <c r="Z30" s="210">
        <f t="shared" si="1"/>
        <v>2192.29</v>
      </c>
      <c r="AA30" s="210">
        <f t="shared" si="1"/>
        <v>3192.29</v>
      </c>
      <c r="AB30" s="210">
        <f t="shared" si="1"/>
        <v>2552.29</v>
      </c>
      <c r="AC30" s="210">
        <f t="shared" si="1"/>
        <v>2192.29</v>
      </c>
      <c r="AD30" s="210">
        <f t="shared" si="1"/>
        <v>3253.04</v>
      </c>
      <c r="AE30" s="210">
        <f t="shared" si="1"/>
        <v>2192.29</v>
      </c>
      <c r="AF30" s="210">
        <f t="shared" si="1"/>
        <v>2552.29</v>
      </c>
      <c r="AG30" s="210">
        <f t="shared" si="1"/>
        <v>2192.29</v>
      </c>
      <c r="AH30" s="210">
        <f t="shared" si="1"/>
        <v>3253.04</v>
      </c>
      <c r="AI30" s="210">
        <f t="shared" si="1"/>
        <v>2552.29</v>
      </c>
      <c r="AJ30" s="210">
        <f t="shared" si="1"/>
        <v>2192.29</v>
      </c>
      <c r="AK30" s="210">
        <f t="shared" si="1"/>
        <v>15712.29</v>
      </c>
      <c r="AL30" s="210">
        <f t="shared" si="1"/>
        <v>3711.7129999999997</v>
      </c>
      <c r="AM30" s="210">
        <f t="shared" si="1"/>
        <v>3385.04</v>
      </c>
      <c r="AN30" s="210">
        <f t="shared" si="1"/>
        <v>2192.29</v>
      </c>
      <c r="AO30" s="210">
        <f t="shared" si="1"/>
        <v>2552.29</v>
      </c>
      <c r="AP30" s="210">
        <f t="shared" si="1"/>
        <v>3253.04</v>
      </c>
      <c r="AQ30" s="210">
        <f t="shared" si="1"/>
        <v>2192.29</v>
      </c>
      <c r="AR30" s="210">
        <f t="shared" si="1"/>
        <v>2192.29</v>
      </c>
      <c r="AS30" s="210">
        <f t="shared" si="1"/>
        <v>2192.16</v>
      </c>
      <c r="AT30" s="210">
        <f t="shared" si="1"/>
        <v>2192.31</v>
      </c>
      <c r="AU30" s="210">
        <f t="shared" si="1"/>
        <v>156064.31</v>
      </c>
      <c r="AV30" s="210">
        <f t="shared" si="1"/>
        <v>0</v>
      </c>
      <c r="AW30" s="210">
        <f t="shared" si="1"/>
        <v>0</v>
      </c>
      <c r="AX30" s="189">
        <f aca="true" t="shared" si="2" ref="AX30:BI30">SUM(DI4:DI11)</f>
        <v>0</v>
      </c>
      <c r="AY30" s="185">
        <f t="shared" si="2"/>
        <v>0</v>
      </c>
      <c r="AZ30" s="185">
        <f t="shared" si="2"/>
        <v>0</v>
      </c>
      <c r="BA30" s="185">
        <f t="shared" si="2"/>
        <v>0</v>
      </c>
      <c r="BB30" s="185">
        <f t="shared" si="2"/>
        <v>0</v>
      </c>
      <c r="BC30" s="185">
        <f t="shared" si="2"/>
        <v>0</v>
      </c>
      <c r="BD30" s="185">
        <f t="shared" si="2"/>
        <v>0</v>
      </c>
      <c r="BE30" s="185">
        <f t="shared" si="2"/>
        <v>0</v>
      </c>
      <c r="BF30" s="185">
        <f t="shared" si="2"/>
        <v>0</v>
      </c>
      <c r="BG30" s="185">
        <f t="shared" si="2"/>
        <v>0</v>
      </c>
      <c r="BH30" s="185">
        <f t="shared" si="2"/>
        <v>0</v>
      </c>
      <c r="BI30" s="186">
        <f t="shared" si="2"/>
        <v>0</v>
      </c>
      <c r="BJ30" s="212">
        <f>SUM(BJ31:BJ37)</f>
        <v>487987.75975</v>
      </c>
    </row>
    <row r="31" spans="1:62" ht="13.5">
      <c r="A31" s="75" t="s">
        <v>37</v>
      </c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93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4"/>
      <c r="Z31" s="190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2"/>
      <c r="AL31" s="193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4"/>
      <c r="AX31" s="190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4"/>
      <c r="BJ31" s="207">
        <f>SUM(B31:BI31)</f>
        <v>0</v>
      </c>
    </row>
    <row r="32" spans="1:62" ht="13.5">
      <c r="A32" s="58" t="s">
        <v>38</v>
      </c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8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200"/>
      <c r="Z32" s="196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8"/>
      <c r="AL32" s="199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200"/>
      <c r="AX32" s="196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200"/>
      <c r="BJ32" s="208">
        <f aca="true" t="shared" si="3" ref="BJ32:BJ37">SUM(B32:BI32)</f>
        <v>0</v>
      </c>
    </row>
    <row r="33" spans="1:62" ht="13.5">
      <c r="A33" s="58" t="s">
        <v>39</v>
      </c>
      <c r="B33" s="196"/>
      <c r="C33" s="197"/>
      <c r="D33" s="197"/>
      <c r="E33" s="197"/>
      <c r="F33" s="197"/>
      <c r="G33" s="197">
        <v>55200</v>
      </c>
      <c r="H33" s="197">
        <v>101267.6</v>
      </c>
      <c r="I33" s="197"/>
      <c r="J33" s="197"/>
      <c r="K33" s="197"/>
      <c r="L33" s="197"/>
      <c r="M33" s="198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200"/>
      <c r="Z33" s="196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8"/>
      <c r="AL33" s="199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200"/>
      <c r="AX33" s="196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200"/>
      <c r="BJ33" s="208">
        <f t="shared" si="3"/>
        <v>156467.6</v>
      </c>
    </row>
    <row r="34" spans="1:62" ht="13.5">
      <c r="A34" s="58" t="s">
        <v>40</v>
      </c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8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200"/>
      <c r="Z34" s="196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9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200"/>
      <c r="AX34" s="196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200"/>
      <c r="BJ34" s="208">
        <f t="shared" si="3"/>
        <v>0</v>
      </c>
    </row>
    <row r="35" spans="1:62" ht="13.5">
      <c r="A35" s="58" t="s">
        <v>41</v>
      </c>
      <c r="B35" s="196"/>
      <c r="C35" s="197">
        <v>1060.75</v>
      </c>
      <c r="D35" s="197"/>
      <c r="E35" s="197">
        <v>1200</v>
      </c>
      <c r="F35" s="197"/>
      <c r="G35" s="197">
        <f>1060.75+2006.88+4735+2730+4371</f>
        <v>14903.630000000001</v>
      </c>
      <c r="H35" s="197">
        <v>1672.75</v>
      </c>
      <c r="I35" s="197">
        <v>1672.75</v>
      </c>
      <c r="J35" s="197">
        <v>1672.75</v>
      </c>
      <c r="K35" s="197">
        <v>1672.75</v>
      </c>
      <c r="L35" s="197">
        <f>1672.75+1060.75</f>
        <v>2733.5</v>
      </c>
      <c r="M35" s="197">
        <v>1672.75</v>
      </c>
      <c r="N35" s="197">
        <v>1672.75</v>
      </c>
      <c r="O35" s="197">
        <v>1672.75</v>
      </c>
      <c r="P35" s="197">
        <v>1672.75</v>
      </c>
      <c r="Q35" s="197">
        <f>1672.75+1060.75</f>
        <v>2733.5</v>
      </c>
      <c r="R35" s="197">
        <v>1672.75</v>
      </c>
      <c r="S35" s="197">
        <v>1672.75</v>
      </c>
      <c r="T35" s="197">
        <v>1672.75</v>
      </c>
      <c r="U35" s="197">
        <f>1672.75+1060.75</f>
        <v>2733.5</v>
      </c>
      <c r="V35" s="197">
        <v>1672.75</v>
      </c>
      <c r="W35" s="197">
        <v>1672.75</v>
      </c>
      <c r="X35" s="197">
        <v>1672.75</v>
      </c>
      <c r="Y35" s="197">
        <f>1672.75+1060.75</f>
        <v>2733.5</v>
      </c>
      <c r="Z35" s="197">
        <v>1672.75</v>
      </c>
      <c r="AA35" s="197">
        <v>1672.75</v>
      </c>
      <c r="AB35" s="197">
        <v>1672.75</v>
      </c>
      <c r="AC35" s="197">
        <v>1672.75</v>
      </c>
      <c r="AD35" s="197">
        <f>1672.75+1060.75</f>
        <v>2733.5</v>
      </c>
      <c r="AE35" s="197">
        <v>1672.75</v>
      </c>
      <c r="AF35" s="197">
        <v>1672.75</v>
      </c>
      <c r="AG35" s="197">
        <v>1672.75</v>
      </c>
      <c r="AH35" s="197">
        <f>1672.75+1060.75</f>
        <v>2733.5</v>
      </c>
      <c r="AI35" s="197">
        <v>1672.75</v>
      </c>
      <c r="AJ35" s="197">
        <v>1672.75</v>
      </c>
      <c r="AK35" s="197">
        <v>1672.75</v>
      </c>
      <c r="AL35" s="197">
        <v>1672.75</v>
      </c>
      <c r="AM35" s="197">
        <f>1672.75+1060.75</f>
        <v>2733.5</v>
      </c>
      <c r="AN35" s="197">
        <v>1672.75</v>
      </c>
      <c r="AO35" s="197">
        <v>1672.75</v>
      </c>
      <c r="AP35" s="197">
        <f>1060.75+1672.75</f>
        <v>2733.5</v>
      </c>
      <c r="AQ35" s="197">
        <v>1672.75</v>
      </c>
      <c r="AR35" s="197">
        <v>1672.75</v>
      </c>
      <c r="AS35" s="197">
        <v>1672.62</v>
      </c>
      <c r="AT35" s="197">
        <v>1672.77</v>
      </c>
      <c r="AU35" s="197"/>
      <c r="AV35" s="197"/>
      <c r="AW35" s="200"/>
      <c r="AX35" s="196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200"/>
      <c r="BJ35" s="208">
        <f t="shared" si="3"/>
        <v>90887.52</v>
      </c>
    </row>
    <row r="36" spans="1:62" ht="13.5">
      <c r="A36" s="58" t="s">
        <v>42</v>
      </c>
      <c r="B36" s="196"/>
      <c r="C36" s="197"/>
      <c r="D36" s="197">
        <v>37500</v>
      </c>
      <c r="E36" s="197"/>
      <c r="F36" s="197"/>
      <c r="G36" s="197">
        <v>360</v>
      </c>
      <c r="H36" s="197">
        <f>1000+60</f>
        <v>1060</v>
      </c>
      <c r="I36" s="197"/>
      <c r="J36" s="197">
        <v>360</v>
      </c>
      <c r="K36" s="197">
        <f>150+390+550</f>
        <v>1090</v>
      </c>
      <c r="L36" s="197"/>
      <c r="M36" s="197">
        <v>360</v>
      </c>
      <c r="N36" s="197">
        <v>1000</v>
      </c>
      <c r="O36" s="197"/>
      <c r="P36" s="197">
        <v>360</v>
      </c>
      <c r="Q36" s="197"/>
      <c r="R36" s="197"/>
      <c r="S36" s="197"/>
      <c r="T36" s="197">
        <v>360</v>
      </c>
      <c r="U36" s="197"/>
      <c r="V36" s="197"/>
      <c r="W36" s="197">
        <f>360+550</f>
        <v>910</v>
      </c>
      <c r="X36" s="197">
        <v>150</v>
      </c>
      <c r="Y36" s="197"/>
      <c r="Z36" s="197"/>
      <c r="AA36" s="197">
        <v>1000</v>
      </c>
      <c r="AB36" s="197">
        <v>360</v>
      </c>
      <c r="AC36" s="197"/>
      <c r="AD36" s="197"/>
      <c r="AE36" s="197"/>
      <c r="AF36" s="197">
        <v>360</v>
      </c>
      <c r="AG36" s="197"/>
      <c r="AH36" s="197"/>
      <c r="AI36" s="197">
        <v>360</v>
      </c>
      <c r="AJ36" s="197"/>
      <c r="AK36" s="197">
        <v>13520</v>
      </c>
      <c r="AL36" s="197">
        <v>1000</v>
      </c>
      <c r="AM36" s="197">
        <v>132</v>
      </c>
      <c r="AN36" s="197"/>
      <c r="AO36" s="197">
        <v>360</v>
      </c>
      <c r="AP36" s="197"/>
      <c r="AQ36" s="197"/>
      <c r="AR36" s="197"/>
      <c r="AS36" s="197"/>
      <c r="AT36" s="197"/>
      <c r="AU36" s="197">
        <f>155544.77</f>
        <v>155544.77</v>
      </c>
      <c r="AV36" s="197"/>
      <c r="AW36" s="200"/>
      <c r="AX36" s="196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200"/>
      <c r="BJ36" s="208">
        <f t="shared" si="3"/>
        <v>216146.77</v>
      </c>
    </row>
    <row r="37" spans="1:62" ht="14.25" thickBot="1">
      <c r="A37" s="104" t="s">
        <v>43</v>
      </c>
      <c r="B37" s="202">
        <v>519.54</v>
      </c>
      <c r="C37" s="203">
        <v>587.14675</v>
      </c>
      <c r="D37" s="202">
        <v>519.54</v>
      </c>
      <c r="E37" s="202">
        <v>519.54</v>
      </c>
      <c r="F37" s="202">
        <v>519.54</v>
      </c>
      <c r="G37" s="202">
        <v>519.54</v>
      </c>
      <c r="H37" s="202">
        <v>519.54</v>
      </c>
      <c r="I37" s="202">
        <v>519.54</v>
      </c>
      <c r="J37" s="202">
        <v>519.54</v>
      </c>
      <c r="K37" s="202">
        <v>519.54</v>
      </c>
      <c r="L37" s="202">
        <v>519.54</v>
      </c>
      <c r="M37" s="202">
        <v>519.54</v>
      </c>
      <c r="N37" s="202">
        <v>519.54</v>
      </c>
      <c r="O37" s="202">
        <v>519.54</v>
      </c>
      <c r="P37" s="202">
        <v>519.54</v>
      </c>
      <c r="Q37" s="202">
        <v>519.54</v>
      </c>
      <c r="R37" s="202">
        <v>519.54</v>
      </c>
      <c r="S37" s="202">
        <v>519.54</v>
      </c>
      <c r="T37" s="202">
        <v>519.54</v>
      </c>
      <c r="U37" s="202">
        <v>519.54</v>
      </c>
      <c r="V37" s="202">
        <v>519.54</v>
      </c>
      <c r="W37" s="202">
        <v>519.54</v>
      </c>
      <c r="X37" s="202">
        <v>519.54</v>
      </c>
      <c r="Y37" s="202">
        <v>519.54</v>
      </c>
      <c r="Z37" s="202">
        <v>519.54</v>
      </c>
      <c r="AA37" s="202">
        <v>519.54</v>
      </c>
      <c r="AB37" s="202">
        <v>519.54</v>
      </c>
      <c r="AC37" s="202">
        <v>519.54</v>
      </c>
      <c r="AD37" s="202">
        <v>519.54</v>
      </c>
      <c r="AE37" s="202">
        <v>519.54</v>
      </c>
      <c r="AF37" s="202">
        <v>519.54</v>
      </c>
      <c r="AG37" s="202">
        <v>519.54</v>
      </c>
      <c r="AH37" s="202">
        <v>519.54</v>
      </c>
      <c r="AI37" s="202">
        <v>519.54</v>
      </c>
      <c r="AJ37" s="202">
        <v>519.54</v>
      </c>
      <c r="AK37" s="202">
        <v>519.54</v>
      </c>
      <c r="AL37" s="202">
        <f>519.54+519.423</f>
        <v>1038.963</v>
      </c>
      <c r="AM37" s="202">
        <v>519.54</v>
      </c>
      <c r="AN37" s="202">
        <v>519.54</v>
      </c>
      <c r="AO37" s="202">
        <v>519.54</v>
      </c>
      <c r="AP37" s="202">
        <v>519.54</v>
      </c>
      <c r="AQ37" s="202">
        <v>519.54</v>
      </c>
      <c r="AR37" s="202">
        <v>519.54</v>
      </c>
      <c r="AS37" s="202">
        <v>519.54</v>
      </c>
      <c r="AT37" s="202">
        <v>519.54</v>
      </c>
      <c r="AU37" s="202">
        <v>519.54</v>
      </c>
      <c r="AV37" s="203"/>
      <c r="AW37" s="203"/>
      <c r="AX37" s="202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4"/>
      <c r="BJ37" s="209">
        <f t="shared" si="3"/>
        <v>24485.869750000023</v>
      </c>
    </row>
  </sheetData>
  <sheetProtection/>
  <conditionalFormatting sqref="B4:BI25">
    <cfRule type="cellIs" priority="2" dxfId="0" operator="equal" stopIfTrue="1">
      <formula>"X"</formula>
    </cfRule>
  </conditionalFormatting>
  <conditionalFormatting sqref="B4:AW9">
    <cfRule type="cellIs" priority="1" dxfId="0" operator="equal" stopIfTrue="1">
      <formula>"X"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7"/>
  <sheetViews>
    <sheetView zoomScalePageLayoutView="0" workbookViewId="0" topLeftCell="A13">
      <selection activeCell="BJ6" sqref="BJ6"/>
    </sheetView>
  </sheetViews>
  <sheetFormatPr defaultColWidth="9.140625" defaultRowHeight="12.75"/>
  <cols>
    <col min="1" max="1" width="24.00390625" style="1" customWidth="1"/>
    <col min="2" max="12" width="2.7109375" style="1" customWidth="1"/>
    <col min="13" max="13" width="4.140625" style="1" customWidth="1"/>
    <col min="14" max="24" width="2.7109375" style="1" customWidth="1"/>
    <col min="25" max="25" width="3.57421875" style="1" customWidth="1"/>
    <col min="26" max="37" width="2.7109375" style="1" customWidth="1"/>
    <col min="38" max="38" width="4.7109375" style="1" customWidth="1"/>
    <col min="39" max="41" width="2.7109375" style="1" customWidth="1"/>
    <col min="42" max="42" width="2.140625" style="1" customWidth="1"/>
    <col min="43" max="43" width="4.8515625" style="1" customWidth="1"/>
    <col min="44" max="44" width="4.7109375" style="1" customWidth="1"/>
    <col min="45" max="48" width="2.7109375" style="1" customWidth="1"/>
    <col min="49" max="49" width="4.8515625" style="1" customWidth="1"/>
    <col min="50" max="61" width="0.85546875" style="1" customWidth="1"/>
    <col min="62" max="63" width="9.140625" style="1" customWidth="1"/>
    <col min="64" max="64" width="24.57421875" style="1" bestFit="1" customWidth="1"/>
    <col min="65" max="16384" width="9.140625" style="1" customWidth="1"/>
  </cols>
  <sheetData>
    <row r="1" ht="13.5" thickBot="1">
      <c r="A1" s="1" t="s">
        <v>47</v>
      </c>
    </row>
    <row r="2" spans="1:61" ht="12.75">
      <c r="A2" s="55" t="s">
        <v>8</v>
      </c>
      <c r="B2" s="66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61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70">
        <v>24</v>
      </c>
      <c r="Z2" s="66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4">
        <v>36</v>
      </c>
      <c r="AL2" s="61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70">
        <v>48</v>
      </c>
      <c r="AX2" s="66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</row>
    <row r="3" spans="1:61" ht="13.5" thickBot="1">
      <c r="A3" s="56" t="s">
        <v>10</v>
      </c>
      <c r="B3" s="5" t="str">
        <f>IF(COUNTA(B4:B25)&gt;0,"X","")</f>
        <v>X</v>
      </c>
      <c r="C3" s="6" t="str">
        <f aca="true" t="shared" si="0" ref="C3:BI3">IF(COUNTA(C4:C25)&gt;0,"X","")</f>
        <v>X</v>
      </c>
      <c r="D3" s="6" t="str">
        <f t="shared" si="0"/>
        <v>X</v>
      </c>
      <c r="E3" s="6" t="str">
        <f t="shared" si="0"/>
        <v>X</v>
      </c>
      <c r="F3" s="6" t="str">
        <f t="shared" si="0"/>
        <v>X</v>
      </c>
      <c r="G3" s="6" t="str">
        <f t="shared" si="0"/>
        <v>X</v>
      </c>
      <c r="H3" s="6" t="str">
        <f t="shared" si="0"/>
        <v>X</v>
      </c>
      <c r="I3" s="6" t="str">
        <f t="shared" si="0"/>
        <v>X</v>
      </c>
      <c r="J3" s="6" t="str">
        <f t="shared" si="0"/>
        <v>X</v>
      </c>
      <c r="K3" s="6" t="str">
        <f t="shared" si="0"/>
        <v>X</v>
      </c>
      <c r="L3" s="6" t="str">
        <f t="shared" si="0"/>
        <v>X</v>
      </c>
      <c r="M3" s="7" t="str">
        <f t="shared" si="0"/>
        <v>X</v>
      </c>
      <c r="N3" s="62" t="str">
        <f t="shared" si="0"/>
        <v>X</v>
      </c>
      <c r="O3" s="6" t="str">
        <f t="shared" si="0"/>
        <v>X</v>
      </c>
      <c r="P3" s="6" t="str">
        <f t="shared" si="0"/>
        <v>X</v>
      </c>
      <c r="Q3" s="6" t="str">
        <f t="shared" si="0"/>
        <v>X</v>
      </c>
      <c r="R3" s="6" t="str">
        <f t="shared" si="0"/>
        <v>X</v>
      </c>
      <c r="S3" s="6" t="str">
        <f t="shared" si="0"/>
        <v>X</v>
      </c>
      <c r="T3" s="6" t="str">
        <f t="shared" si="0"/>
        <v>X</v>
      </c>
      <c r="U3" s="6" t="str">
        <f t="shared" si="0"/>
        <v>X</v>
      </c>
      <c r="V3" s="6" t="str">
        <f t="shared" si="0"/>
        <v>X</v>
      </c>
      <c r="W3" s="6" t="str">
        <f t="shared" si="0"/>
        <v>X</v>
      </c>
      <c r="X3" s="6" t="str">
        <f t="shared" si="0"/>
        <v>X</v>
      </c>
      <c r="Y3" s="71" t="str">
        <f t="shared" si="0"/>
        <v>X</v>
      </c>
      <c r="Z3" s="5" t="str">
        <f t="shared" si="0"/>
        <v>X</v>
      </c>
      <c r="AA3" s="6" t="str">
        <f t="shared" si="0"/>
        <v>X</v>
      </c>
      <c r="AB3" s="6" t="str">
        <f t="shared" si="0"/>
        <v>X</v>
      </c>
      <c r="AC3" s="6" t="str">
        <f t="shared" si="0"/>
        <v>X</v>
      </c>
      <c r="AD3" s="6" t="str">
        <f t="shared" si="0"/>
        <v>X</v>
      </c>
      <c r="AE3" s="6" t="str">
        <f t="shared" si="0"/>
        <v>X</v>
      </c>
      <c r="AF3" s="6" t="str">
        <f t="shared" si="0"/>
        <v>X</v>
      </c>
      <c r="AG3" s="6" t="str">
        <f t="shared" si="0"/>
        <v>X</v>
      </c>
      <c r="AH3" s="6" t="str">
        <f t="shared" si="0"/>
        <v>X</v>
      </c>
      <c r="AI3" s="6" t="str">
        <f t="shared" si="0"/>
        <v>X</v>
      </c>
      <c r="AJ3" s="6" t="str">
        <f t="shared" si="0"/>
        <v>X</v>
      </c>
      <c r="AK3" s="7" t="str">
        <f t="shared" si="0"/>
        <v>X</v>
      </c>
      <c r="AL3" s="62" t="str">
        <f t="shared" si="0"/>
        <v>X</v>
      </c>
      <c r="AM3" s="6" t="str">
        <f t="shared" si="0"/>
        <v>X</v>
      </c>
      <c r="AN3" s="6" t="str">
        <f t="shared" si="0"/>
        <v>X</v>
      </c>
      <c r="AO3" s="6" t="str">
        <f t="shared" si="0"/>
        <v>X</v>
      </c>
      <c r="AP3" s="6" t="str">
        <f t="shared" si="0"/>
        <v>X</v>
      </c>
      <c r="AQ3" s="6" t="str">
        <f t="shared" si="0"/>
        <v>X</v>
      </c>
      <c r="AR3" s="6" t="str">
        <f t="shared" si="0"/>
        <v>X</v>
      </c>
      <c r="AS3" s="6" t="str">
        <f t="shared" si="0"/>
        <v>X</v>
      </c>
      <c r="AT3" s="6" t="str">
        <f t="shared" si="0"/>
        <v>X</v>
      </c>
      <c r="AU3" s="6" t="str">
        <f t="shared" si="0"/>
        <v>X</v>
      </c>
      <c r="AV3" s="6" t="str">
        <f t="shared" si="0"/>
        <v>X</v>
      </c>
      <c r="AW3" s="71" t="str">
        <f t="shared" si="0"/>
        <v>X</v>
      </c>
      <c r="AX3" s="5">
        <f t="shared" si="0"/>
      </c>
      <c r="AY3" s="6">
        <f t="shared" si="0"/>
      </c>
      <c r="AZ3" s="6">
        <f t="shared" si="0"/>
      </c>
      <c r="BA3" s="6">
        <f t="shared" si="0"/>
      </c>
      <c r="BB3" s="6">
        <f t="shared" si="0"/>
      </c>
      <c r="BC3" s="6">
        <f t="shared" si="0"/>
      </c>
      <c r="BD3" s="6">
        <f t="shared" si="0"/>
      </c>
      <c r="BE3" s="6">
        <f t="shared" si="0"/>
      </c>
      <c r="BF3" s="6">
        <f t="shared" si="0"/>
      </c>
      <c r="BG3" s="6">
        <f t="shared" si="0"/>
      </c>
      <c r="BH3" s="6">
        <f t="shared" si="0"/>
      </c>
      <c r="BI3" s="7">
        <f t="shared" si="0"/>
      </c>
    </row>
    <row r="4" spans="1:61" ht="12.75">
      <c r="A4" s="75" t="s">
        <v>83</v>
      </c>
      <c r="B4" s="78" t="s">
        <v>57</v>
      </c>
      <c r="C4" s="47" t="s">
        <v>57</v>
      </c>
      <c r="D4" s="47" t="s">
        <v>57</v>
      </c>
      <c r="E4" s="47" t="s">
        <v>57</v>
      </c>
      <c r="F4" s="47" t="s">
        <v>57</v>
      </c>
      <c r="G4" s="47" t="s">
        <v>57</v>
      </c>
      <c r="H4" s="47" t="s">
        <v>57</v>
      </c>
      <c r="I4" s="47" t="s">
        <v>57</v>
      </c>
      <c r="J4" s="47" t="s">
        <v>57</v>
      </c>
      <c r="K4" s="47" t="s">
        <v>57</v>
      </c>
      <c r="L4" s="47" t="s">
        <v>57</v>
      </c>
      <c r="M4" s="48" t="s">
        <v>57</v>
      </c>
      <c r="N4" s="76" t="s">
        <v>57</v>
      </c>
      <c r="O4" s="47" t="s">
        <v>57</v>
      </c>
      <c r="P4" s="47" t="s">
        <v>57</v>
      </c>
      <c r="Q4" s="47" t="s">
        <v>57</v>
      </c>
      <c r="R4" s="47" t="s">
        <v>57</v>
      </c>
      <c r="S4" s="47" t="s">
        <v>57</v>
      </c>
      <c r="T4" s="47" t="s">
        <v>57</v>
      </c>
      <c r="U4" s="47" t="s">
        <v>57</v>
      </c>
      <c r="V4" s="47" t="s">
        <v>57</v>
      </c>
      <c r="W4" s="47" t="s">
        <v>57</v>
      </c>
      <c r="X4" s="47" t="s">
        <v>57</v>
      </c>
      <c r="Y4" s="80" t="s">
        <v>57</v>
      </c>
      <c r="Z4" s="78" t="s">
        <v>57</v>
      </c>
      <c r="AA4" s="47" t="s">
        <v>57</v>
      </c>
      <c r="AB4" s="47" t="s">
        <v>57</v>
      </c>
      <c r="AC4" s="47" t="s">
        <v>57</v>
      </c>
      <c r="AD4" s="47" t="s">
        <v>57</v>
      </c>
      <c r="AE4" s="47" t="s">
        <v>57</v>
      </c>
      <c r="AF4" s="47" t="s">
        <v>57</v>
      </c>
      <c r="AG4" s="47" t="s">
        <v>57</v>
      </c>
      <c r="AH4" s="47" t="s">
        <v>57</v>
      </c>
      <c r="AI4" s="47" t="s">
        <v>57</v>
      </c>
      <c r="AJ4" s="47" t="s">
        <v>57</v>
      </c>
      <c r="AK4" s="48" t="s">
        <v>57</v>
      </c>
      <c r="AL4" s="76" t="s">
        <v>57</v>
      </c>
      <c r="AM4" s="47" t="s">
        <v>57</v>
      </c>
      <c r="AN4" s="47" t="s">
        <v>57</v>
      </c>
      <c r="AO4" s="47" t="s">
        <v>57</v>
      </c>
      <c r="AP4" s="47" t="s">
        <v>57</v>
      </c>
      <c r="AQ4" s="47" t="s">
        <v>57</v>
      </c>
      <c r="AR4" s="47" t="s">
        <v>57</v>
      </c>
      <c r="AS4" s="47" t="s">
        <v>57</v>
      </c>
      <c r="AT4" s="47" t="s">
        <v>57</v>
      </c>
      <c r="AU4" s="47"/>
      <c r="AV4" s="47"/>
      <c r="AW4" s="80"/>
      <c r="AX4" s="78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8"/>
    </row>
    <row r="5" spans="1:61" ht="12.75">
      <c r="A5" s="58" t="s">
        <v>84</v>
      </c>
      <c r="B5" s="67" t="s">
        <v>57</v>
      </c>
      <c r="C5" s="41" t="s">
        <v>57</v>
      </c>
      <c r="D5" s="41" t="s">
        <v>57</v>
      </c>
      <c r="E5" s="41" t="s">
        <v>57</v>
      </c>
      <c r="F5" s="41" t="s">
        <v>57</v>
      </c>
      <c r="G5" s="41" t="s">
        <v>57</v>
      </c>
      <c r="H5" s="41" t="s">
        <v>57</v>
      </c>
      <c r="I5" s="41" t="s">
        <v>57</v>
      </c>
      <c r="J5" s="41" t="s">
        <v>57</v>
      </c>
      <c r="K5" s="41" t="s">
        <v>57</v>
      </c>
      <c r="L5" s="41" t="s">
        <v>57</v>
      </c>
      <c r="M5" s="42" t="s">
        <v>57</v>
      </c>
      <c r="N5" s="63" t="s">
        <v>57</v>
      </c>
      <c r="O5" s="41" t="s">
        <v>57</v>
      </c>
      <c r="P5" s="41" t="s">
        <v>57</v>
      </c>
      <c r="Q5" s="41" t="s">
        <v>57</v>
      </c>
      <c r="R5" s="41" t="s">
        <v>57</v>
      </c>
      <c r="S5" s="41" t="s">
        <v>57</v>
      </c>
      <c r="T5" s="41" t="s">
        <v>57</v>
      </c>
      <c r="U5" s="41" t="s">
        <v>57</v>
      </c>
      <c r="V5" s="41" t="s">
        <v>57</v>
      </c>
      <c r="W5" s="41" t="s">
        <v>57</v>
      </c>
      <c r="X5" s="41" t="s">
        <v>57</v>
      </c>
      <c r="Y5" s="72" t="s">
        <v>57</v>
      </c>
      <c r="Z5" s="67" t="s">
        <v>57</v>
      </c>
      <c r="AA5" s="41" t="s">
        <v>57</v>
      </c>
      <c r="AB5" s="41" t="s">
        <v>57</v>
      </c>
      <c r="AC5" s="41" t="s">
        <v>57</v>
      </c>
      <c r="AD5" s="41" t="s">
        <v>57</v>
      </c>
      <c r="AE5" s="41" t="s">
        <v>57</v>
      </c>
      <c r="AF5" s="41" t="s">
        <v>57</v>
      </c>
      <c r="AG5" s="41" t="s">
        <v>57</v>
      </c>
      <c r="AH5" s="41" t="s">
        <v>57</v>
      </c>
      <c r="AI5" s="41" t="s">
        <v>57</v>
      </c>
      <c r="AJ5" s="41" t="s">
        <v>57</v>
      </c>
      <c r="AK5" s="42" t="s">
        <v>57</v>
      </c>
      <c r="AL5" s="63" t="s">
        <v>57</v>
      </c>
      <c r="AM5" s="41" t="s">
        <v>57</v>
      </c>
      <c r="AN5" s="41" t="s">
        <v>57</v>
      </c>
      <c r="AO5" s="41" t="s">
        <v>57</v>
      </c>
      <c r="AP5" s="41" t="s">
        <v>57</v>
      </c>
      <c r="AQ5" s="41" t="s">
        <v>57</v>
      </c>
      <c r="AR5" s="41" t="s">
        <v>57</v>
      </c>
      <c r="AS5" s="41" t="s">
        <v>57</v>
      </c>
      <c r="AT5" s="41" t="s">
        <v>57</v>
      </c>
      <c r="AU5" s="41"/>
      <c r="AV5" s="41"/>
      <c r="AW5" s="72"/>
      <c r="AX5" s="67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2"/>
    </row>
    <row r="6" spans="1:61" ht="12.75">
      <c r="A6" s="58" t="s">
        <v>85</v>
      </c>
      <c r="B6" s="67" t="s">
        <v>57</v>
      </c>
      <c r="C6" s="41" t="s">
        <v>57</v>
      </c>
      <c r="D6" s="41" t="s">
        <v>57</v>
      </c>
      <c r="E6" s="41" t="s">
        <v>57</v>
      </c>
      <c r="F6" s="41" t="s">
        <v>57</v>
      </c>
      <c r="G6" s="41" t="s">
        <v>57</v>
      </c>
      <c r="H6" s="41" t="s">
        <v>57</v>
      </c>
      <c r="I6" s="41" t="s">
        <v>57</v>
      </c>
      <c r="J6" s="41" t="s">
        <v>57</v>
      </c>
      <c r="K6" s="41" t="s">
        <v>57</v>
      </c>
      <c r="L6" s="41" t="s">
        <v>57</v>
      </c>
      <c r="M6" s="42" t="s">
        <v>57</v>
      </c>
      <c r="N6" s="63" t="s">
        <v>57</v>
      </c>
      <c r="O6" s="41" t="s">
        <v>57</v>
      </c>
      <c r="P6" s="41" t="s">
        <v>57</v>
      </c>
      <c r="Q6" s="41" t="s">
        <v>57</v>
      </c>
      <c r="R6" s="41" t="s">
        <v>57</v>
      </c>
      <c r="S6" s="41" t="s">
        <v>57</v>
      </c>
      <c r="T6" s="41" t="s">
        <v>57</v>
      </c>
      <c r="U6" s="41" t="s">
        <v>57</v>
      </c>
      <c r="V6" s="41" t="s">
        <v>57</v>
      </c>
      <c r="W6" s="41" t="s">
        <v>57</v>
      </c>
      <c r="X6" s="41" t="s">
        <v>57</v>
      </c>
      <c r="Y6" s="72" t="s">
        <v>57</v>
      </c>
      <c r="Z6" s="67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  <c r="AL6" s="63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72"/>
      <c r="AX6" s="67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2"/>
    </row>
    <row r="7" spans="1:61" ht="12.75">
      <c r="A7" s="58" t="s">
        <v>86</v>
      </c>
      <c r="B7" s="67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63"/>
      <c r="O7" s="41"/>
      <c r="P7" s="41"/>
      <c r="Q7" s="41"/>
      <c r="R7" s="41"/>
      <c r="S7" s="41"/>
      <c r="T7" s="41"/>
      <c r="U7" s="41"/>
      <c r="V7" s="41"/>
      <c r="W7" s="41"/>
      <c r="X7" s="41"/>
      <c r="Y7" s="72"/>
      <c r="Z7" s="67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  <c r="AL7" s="63" t="s">
        <v>57</v>
      </c>
      <c r="AM7" s="41" t="s">
        <v>57</v>
      </c>
      <c r="AN7" s="41" t="s">
        <v>57</v>
      </c>
      <c r="AO7" s="41" t="s">
        <v>57</v>
      </c>
      <c r="AP7" s="41" t="s">
        <v>57</v>
      </c>
      <c r="AQ7" s="41" t="s">
        <v>57</v>
      </c>
      <c r="AR7" s="41" t="s">
        <v>57</v>
      </c>
      <c r="AS7" s="41" t="s">
        <v>57</v>
      </c>
      <c r="AT7" s="41" t="s">
        <v>57</v>
      </c>
      <c r="AU7" s="41" t="s">
        <v>57</v>
      </c>
      <c r="AV7" s="41" t="s">
        <v>57</v>
      </c>
      <c r="AW7" s="72"/>
      <c r="AX7" s="67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2.75">
      <c r="A8" s="58" t="s">
        <v>87</v>
      </c>
      <c r="B8" s="67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3"/>
      <c r="O8" s="41"/>
      <c r="P8" s="41"/>
      <c r="Q8" s="41"/>
      <c r="R8" s="41"/>
      <c r="S8" s="41"/>
      <c r="T8" s="41"/>
      <c r="U8" s="41"/>
      <c r="V8" s="41"/>
      <c r="W8" s="41"/>
      <c r="X8" s="41"/>
      <c r="Y8" s="72"/>
      <c r="Z8" s="67" t="s">
        <v>57</v>
      </c>
      <c r="AA8" s="41" t="s">
        <v>57</v>
      </c>
      <c r="AB8" s="41" t="s">
        <v>57</v>
      </c>
      <c r="AC8" s="41" t="s">
        <v>57</v>
      </c>
      <c r="AD8" s="41" t="s">
        <v>57</v>
      </c>
      <c r="AE8" s="41" t="s">
        <v>57</v>
      </c>
      <c r="AF8" s="41" t="s">
        <v>57</v>
      </c>
      <c r="AG8" s="41" t="s">
        <v>57</v>
      </c>
      <c r="AH8" s="41" t="s">
        <v>57</v>
      </c>
      <c r="AI8" s="41" t="s">
        <v>57</v>
      </c>
      <c r="AJ8" s="41" t="s">
        <v>57</v>
      </c>
      <c r="AK8" s="42" t="s">
        <v>57</v>
      </c>
      <c r="AL8" s="63" t="s">
        <v>57</v>
      </c>
      <c r="AM8" s="41" t="s">
        <v>57</v>
      </c>
      <c r="AN8" s="41" t="s">
        <v>57</v>
      </c>
      <c r="AO8" s="41" t="s">
        <v>57</v>
      </c>
      <c r="AP8" s="41" t="s">
        <v>57</v>
      </c>
      <c r="AQ8" s="41" t="s">
        <v>57</v>
      </c>
      <c r="AR8" s="41"/>
      <c r="AS8" s="41"/>
      <c r="AT8" s="41"/>
      <c r="AU8" s="41"/>
      <c r="AV8" s="41"/>
      <c r="AW8" s="72"/>
      <c r="AX8" s="67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2"/>
    </row>
    <row r="9" spans="1:61" ht="12.75">
      <c r="A9" s="58" t="s">
        <v>88</v>
      </c>
      <c r="B9" s="67"/>
      <c r="C9" s="41"/>
      <c r="D9" s="41"/>
      <c r="E9" s="41"/>
      <c r="F9" s="41"/>
      <c r="G9" s="41"/>
      <c r="H9" s="41"/>
      <c r="I9" s="41"/>
      <c r="J9" s="41"/>
      <c r="K9" s="41"/>
      <c r="L9" s="41" t="s">
        <v>57</v>
      </c>
      <c r="M9" s="42" t="s">
        <v>57</v>
      </c>
      <c r="N9" s="63" t="s">
        <v>57</v>
      </c>
      <c r="O9" s="41" t="s">
        <v>57</v>
      </c>
      <c r="P9" s="41" t="s">
        <v>57</v>
      </c>
      <c r="Q9" s="41" t="s">
        <v>57</v>
      </c>
      <c r="R9" s="41" t="s">
        <v>57</v>
      </c>
      <c r="S9" s="41" t="s">
        <v>57</v>
      </c>
      <c r="T9" s="41" t="s">
        <v>57</v>
      </c>
      <c r="U9" s="41" t="s">
        <v>57</v>
      </c>
      <c r="V9" s="41" t="s">
        <v>57</v>
      </c>
      <c r="W9" s="41" t="s">
        <v>57</v>
      </c>
      <c r="X9" s="41" t="s">
        <v>57</v>
      </c>
      <c r="Y9" s="72" t="s">
        <v>57</v>
      </c>
      <c r="Z9" s="67" t="s">
        <v>57</v>
      </c>
      <c r="AA9" s="41" t="s">
        <v>57</v>
      </c>
      <c r="AB9" s="41" t="s">
        <v>57</v>
      </c>
      <c r="AC9" s="41" t="s">
        <v>57</v>
      </c>
      <c r="AD9" s="41" t="s">
        <v>57</v>
      </c>
      <c r="AE9" s="41" t="s">
        <v>57</v>
      </c>
      <c r="AF9" s="41" t="s">
        <v>57</v>
      </c>
      <c r="AG9" s="41" t="s">
        <v>57</v>
      </c>
      <c r="AH9" s="41" t="s">
        <v>57</v>
      </c>
      <c r="AI9" s="41" t="s">
        <v>57</v>
      </c>
      <c r="AJ9" s="41" t="s">
        <v>57</v>
      </c>
      <c r="AK9" s="42" t="s">
        <v>57</v>
      </c>
      <c r="AL9" s="63" t="s">
        <v>57</v>
      </c>
      <c r="AM9" s="41" t="s">
        <v>57</v>
      </c>
      <c r="AN9" s="41" t="s">
        <v>57</v>
      </c>
      <c r="AO9" s="41" t="s">
        <v>57</v>
      </c>
      <c r="AP9" s="41" t="s">
        <v>57</v>
      </c>
      <c r="AQ9" s="41" t="s">
        <v>57</v>
      </c>
      <c r="AR9" s="41" t="s">
        <v>57</v>
      </c>
      <c r="AS9" s="41" t="s">
        <v>57</v>
      </c>
      <c r="AT9" s="41" t="s">
        <v>57</v>
      </c>
      <c r="AU9" s="41" t="s">
        <v>57</v>
      </c>
      <c r="AV9" s="41" t="s">
        <v>57</v>
      </c>
      <c r="AW9" s="72" t="s">
        <v>57</v>
      </c>
      <c r="AX9" s="67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2"/>
    </row>
    <row r="10" spans="1:61" ht="12.75">
      <c r="A10" s="58" t="s">
        <v>89</v>
      </c>
      <c r="B10" s="67"/>
      <c r="C10" s="41"/>
      <c r="D10" s="41"/>
      <c r="E10" s="41" t="s">
        <v>57</v>
      </c>
      <c r="F10" s="41"/>
      <c r="G10" s="41"/>
      <c r="H10" s="41"/>
      <c r="I10" s="41" t="s">
        <v>57</v>
      </c>
      <c r="J10" s="41"/>
      <c r="K10" s="41"/>
      <c r="L10" s="41"/>
      <c r="M10" s="42" t="s">
        <v>57</v>
      </c>
      <c r="N10" s="63"/>
      <c r="O10" s="41"/>
      <c r="P10" s="41"/>
      <c r="Q10" s="41" t="s">
        <v>57</v>
      </c>
      <c r="R10" s="41"/>
      <c r="S10" s="41"/>
      <c r="T10" s="41"/>
      <c r="U10" s="41" t="s">
        <v>57</v>
      </c>
      <c r="V10" s="41"/>
      <c r="W10" s="41"/>
      <c r="X10" s="41"/>
      <c r="Y10" s="72" t="s">
        <v>57</v>
      </c>
      <c r="Z10" s="67"/>
      <c r="AA10" s="41"/>
      <c r="AB10" s="41"/>
      <c r="AC10" s="41" t="s">
        <v>57</v>
      </c>
      <c r="AD10" s="41"/>
      <c r="AE10" s="41" t="s">
        <v>57</v>
      </c>
      <c r="AF10" s="41"/>
      <c r="AG10" s="41" t="s">
        <v>57</v>
      </c>
      <c r="AH10" s="41"/>
      <c r="AI10" s="41" t="s">
        <v>57</v>
      </c>
      <c r="AJ10" s="41"/>
      <c r="AK10" s="42" t="s">
        <v>57</v>
      </c>
      <c r="AL10" s="63"/>
      <c r="AM10" s="41" t="s">
        <v>57</v>
      </c>
      <c r="AN10" s="41"/>
      <c r="AO10" s="41" t="s">
        <v>57</v>
      </c>
      <c r="AP10" s="41"/>
      <c r="AQ10" s="41"/>
      <c r="AR10" s="41" t="s">
        <v>57</v>
      </c>
      <c r="AS10" s="41"/>
      <c r="AT10" s="41" t="s">
        <v>57</v>
      </c>
      <c r="AU10" s="41"/>
      <c r="AV10" s="41"/>
      <c r="AW10" s="72"/>
      <c r="AX10" s="67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1:61" ht="12.75">
      <c r="A11" s="58" t="s">
        <v>90</v>
      </c>
      <c r="B11" s="67"/>
      <c r="C11" s="41"/>
      <c r="D11" s="41"/>
      <c r="E11" s="41"/>
      <c r="F11" s="41"/>
      <c r="G11" s="41" t="s">
        <v>57</v>
      </c>
      <c r="H11" s="41" t="s">
        <v>57</v>
      </c>
      <c r="I11" s="41" t="s">
        <v>57</v>
      </c>
      <c r="J11" s="41" t="s">
        <v>57</v>
      </c>
      <c r="K11" s="41" t="s">
        <v>57</v>
      </c>
      <c r="L11" s="41" t="s">
        <v>57</v>
      </c>
      <c r="M11" s="42" t="s">
        <v>57</v>
      </c>
      <c r="N11" s="63" t="s">
        <v>57</v>
      </c>
      <c r="O11" s="41" t="s">
        <v>57</v>
      </c>
      <c r="P11" s="41" t="s">
        <v>57</v>
      </c>
      <c r="Q11" s="41" t="s">
        <v>57</v>
      </c>
      <c r="R11" s="41" t="s">
        <v>57</v>
      </c>
      <c r="S11" s="41" t="s">
        <v>57</v>
      </c>
      <c r="T11" s="41" t="s">
        <v>57</v>
      </c>
      <c r="U11" s="41" t="s">
        <v>57</v>
      </c>
      <c r="V11" s="41" t="s">
        <v>57</v>
      </c>
      <c r="W11" s="41" t="s">
        <v>57</v>
      </c>
      <c r="X11" s="41" t="s">
        <v>57</v>
      </c>
      <c r="Y11" s="72" t="s">
        <v>57</v>
      </c>
      <c r="Z11" s="67" t="s">
        <v>57</v>
      </c>
      <c r="AA11" s="41" t="s">
        <v>57</v>
      </c>
      <c r="AB11" s="41" t="s">
        <v>57</v>
      </c>
      <c r="AC11" s="41" t="s">
        <v>57</v>
      </c>
      <c r="AD11" s="41" t="s">
        <v>57</v>
      </c>
      <c r="AE11" s="41" t="s">
        <v>57</v>
      </c>
      <c r="AF11" s="41" t="s">
        <v>57</v>
      </c>
      <c r="AG11" s="41" t="s">
        <v>57</v>
      </c>
      <c r="AH11" s="41" t="s">
        <v>57</v>
      </c>
      <c r="AI11" s="41" t="s">
        <v>57</v>
      </c>
      <c r="AJ11" s="41" t="s">
        <v>57</v>
      </c>
      <c r="AK11" s="42" t="s">
        <v>57</v>
      </c>
      <c r="AL11" s="63" t="s">
        <v>57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72"/>
      <c r="AX11" s="67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2"/>
    </row>
    <row r="12" spans="1:61" ht="13.5" thickBot="1">
      <c r="A12" s="104" t="s">
        <v>91</v>
      </c>
      <c r="B12" s="6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6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74"/>
      <c r="Z12" s="69"/>
      <c r="AA12" s="45"/>
      <c r="AB12" s="45"/>
      <c r="AC12" s="45"/>
      <c r="AD12" s="45"/>
      <c r="AE12" s="45"/>
      <c r="AF12" s="45"/>
      <c r="AG12" s="45" t="s">
        <v>57</v>
      </c>
      <c r="AH12" s="45"/>
      <c r="AI12" s="45"/>
      <c r="AJ12" s="45"/>
      <c r="AK12" s="46"/>
      <c r="AL12" s="6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74"/>
      <c r="AX12" s="67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2"/>
    </row>
    <row r="13" spans="1:61" ht="12.75">
      <c r="A13" s="58" t="s">
        <v>19</v>
      </c>
      <c r="B13" s="6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2"/>
      <c r="Z13" s="67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L13" s="63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72"/>
      <c r="AX13" s="67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2"/>
    </row>
    <row r="14" spans="1:61" ht="12.75">
      <c r="A14" s="58" t="s">
        <v>20</v>
      </c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63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72"/>
      <c r="Z14" s="67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63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72"/>
      <c r="AX14" s="67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2"/>
    </row>
    <row r="15" spans="1:61" ht="12.75">
      <c r="A15" s="58" t="s">
        <v>21</v>
      </c>
      <c r="B15" s="6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63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72"/>
      <c r="Z15" s="67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L15" s="63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72"/>
      <c r="AX15" s="67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</row>
    <row r="16" spans="1:61" ht="12.75">
      <c r="A16" s="58" t="s">
        <v>22</v>
      </c>
      <c r="B16" s="6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6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72"/>
      <c r="Z16" s="67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2"/>
      <c r="AL16" s="6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72"/>
      <c r="AX16" s="67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</row>
    <row r="17" spans="1:61" ht="12.75">
      <c r="A17" s="58" t="s">
        <v>23</v>
      </c>
      <c r="B17" s="6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6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72"/>
      <c r="Z17" s="6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  <c r="AL17" s="63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72"/>
      <c r="AX17" s="67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</row>
    <row r="18" spans="1:61" ht="12.75">
      <c r="A18" s="58" t="s">
        <v>24</v>
      </c>
      <c r="B18" s="6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6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72"/>
      <c r="Z18" s="6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L18" s="63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72"/>
      <c r="AX18" s="67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</row>
    <row r="19" spans="1:61" ht="12.75">
      <c r="A19" s="58" t="s">
        <v>25</v>
      </c>
      <c r="B19" s="6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6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2"/>
      <c r="Z19" s="6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63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72"/>
      <c r="AX19" s="67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</row>
    <row r="20" spans="1:61" ht="12.75">
      <c r="A20" s="58" t="s">
        <v>26</v>
      </c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63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72"/>
      <c r="Z20" s="67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6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72"/>
      <c r="AX20" s="67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</row>
    <row r="21" spans="1:61" ht="12.75">
      <c r="A21" s="58" t="s">
        <v>27</v>
      </c>
      <c r="B21" s="6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2"/>
      <c r="Z21" s="67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6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72"/>
      <c r="AX21" s="67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2.75">
      <c r="A22" s="58" t="s">
        <v>28</v>
      </c>
      <c r="B22" s="6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2"/>
      <c r="Z22" s="67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63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72"/>
      <c r="AX22" s="67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</row>
    <row r="23" spans="1:61" ht="12.75">
      <c r="A23" s="58" t="s">
        <v>29</v>
      </c>
      <c r="B23" s="6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72"/>
      <c r="Z23" s="67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63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72"/>
      <c r="AX23" s="67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</row>
    <row r="24" spans="1:61" ht="12.75">
      <c r="A24" s="59" t="s">
        <v>30</v>
      </c>
      <c r="B24" s="6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6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72"/>
      <c r="Z24" s="67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63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72"/>
      <c r="AX24" s="67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</row>
    <row r="25" spans="1:61" ht="13.5" thickBot="1">
      <c r="A25" s="60" t="s">
        <v>31</v>
      </c>
      <c r="B25" s="7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81"/>
      <c r="Z25" s="7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77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81"/>
      <c r="AX25" s="7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</row>
    <row r="28" ht="13.5" thickBot="1">
      <c r="A28" s="1" t="s">
        <v>44</v>
      </c>
    </row>
    <row r="29" spans="1:62" ht="13.5">
      <c r="A29" s="55" t="s">
        <v>8</v>
      </c>
      <c r="B29" s="179">
        <v>1</v>
      </c>
      <c r="C29" s="180">
        <v>2</v>
      </c>
      <c r="D29" s="180">
        <v>3</v>
      </c>
      <c r="E29" s="180">
        <v>4</v>
      </c>
      <c r="F29" s="180">
        <v>5</v>
      </c>
      <c r="G29" s="180">
        <v>6</v>
      </c>
      <c r="H29" s="180">
        <v>7</v>
      </c>
      <c r="I29" s="180">
        <v>8</v>
      </c>
      <c r="J29" s="180">
        <v>9</v>
      </c>
      <c r="K29" s="180">
        <v>10</v>
      </c>
      <c r="L29" s="180">
        <v>11</v>
      </c>
      <c r="M29" s="181">
        <v>12</v>
      </c>
      <c r="N29" s="182">
        <v>13</v>
      </c>
      <c r="O29" s="180">
        <v>14</v>
      </c>
      <c r="P29" s="180">
        <v>15</v>
      </c>
      <c r="Q29" s="180">
        <v>16</v>
      </c>
      <c r="R29" s="180">
        <v>17</v>
      </c>
      <c r="S29" s="180">
        <v>18</v>
      </c>
      <c r="T29" s="180">
        <v>19</v>
      </c>
      <c r="U29" s="180">
        <v>20</v>
      </c>
      <c r="V29" s="180">
        <v>21</v>
      </c>
      <c r="W29" s="180">
        <v>22</v>
      </c>
      <c r="X29" s="180">
        <v>23</v>
      </c>
      <c r="Y29" s="183">
        <v>24</v>
      </c>
      <c r="Z29" s="179">
        <v>25</v>
      </c>
      <c r="AA29" s="180">
        <v>26</v>
      </c>
      <c r="AB29" s="180">
        <v>27</v>
      </c>
      <c r="AC29" s="180">
        <v>28</v>
      </c>
      <c r="AD29" s="180">
        <v>29</v>
      </c>
      <c r="AE29" s="180">
        <v>30</v>
      </c>
      <c r="AF29" s="180">
        <v>31</v>
      </c>
      <c r="AG29" s="180">
        <v>32</v>
      </c>
      <c r="AH29" s="180">
        <v>33</v>
      </c>
      <c r="AI29" s="180">
        <v>34</v>
      </c>
      <c r="AJ29" s="180">
        <v>35</v>
      </c>
      <c r="AK29" s="181">
        <v>36</v>
      </c>
      <c r="AL29" s="182">
        <v>37</v>
      </c>
      <c r="AM29" s="180">
        <v>38</v>
      </c>
      <c r="AN29" s="180">
        <v>39</v>
      </c>
      <c r="AO29" s="180">
        <v>40</v>
      </c>
      <c r="AP29" s="180">
        <v>41</v>
      </c>
      <c r="AQ29" s="180">
        <v>42</v>
      </c>
      <c r="AR29" s="180">
        <v>43</v>
      </c>
      <c r="AS29" s="180">
        <v>44</v>
      </c>
      <c r="AT29" s="180">
        <v>45</v>
      </c>
      <c r="AU29" s="180">
        <v>46</v>
      </c>
      <c r="AV29" s="180">
        <v>47</v>
      </c>
      <c r="AW29" s="183">
        <v>48</v>
      </c>
      <c r="AX29" s="179">
        <v>49</v>
      </c>
      <c r="AY29" s="180">
        <v>50</v>
      </c>
      <c r="AZ29" s="180">
        <v>51</v>
      </c>
      <c r="BA29" s="180">
        <v>52</v>
      </c>
      <c r="BB29" s="180">
        <v>53</v>
      </c>
      <c r="BC29" s="180">
        <v>54</v>
      </c>
      <c r="BD29" s="180">
        <v>55</v>
      </c>
      <c r="BE29" s="180">
        <v>56</v>
      </c>
      <c r="BF29" s="180">
        <v>57</v>
      </c>
      <c r="BG29" s="180">
        <v>58</v>
      </c>
      <c r="BH29" s="180">
        <v>59</v>
      </c>
      <c r="BI29" s="181">
        <v>60</v>
      </c>
      <c r="BJ29" s="213" t="s">
        <v>32</v>
      </c>
    </row>
    <row r="30" spans="1:62" ht="14.25" thickBot="1">
      <c r="A30" s="56" t="s">
        <v>46</v>
      </c>
      <c r="B30" s="210">
        <f>SUM(B31:B37)</f>
        <v>1200</v>
      </c>
      <c r="C30" s="210">
        <f>SUM(C31:C37)</f>
        <v>0</v>
      </c>
      <c r="D30" s="210">
        <f aca="true" t="shared" si="1" ref="D30:AW30">SUM(D31:D37)</f>
        <v>0</v>
      </c>
      <c r="E30" s="210">
        <f t="shared" si="1"/>
        <v>814.32</v>
      </c>
      <c r="F30" s="210">
        <f t="shared" si="1"/>
        <v>0</v>
      </c>
      <c r="G30" s="210">
        <f t="shared" si="1"/>
        <v>0</v>
      </c>
      <c r="H30" s="210">
        <f t="shared" si="1"/>
        <v>0</v>
      </c>
      <c r="I30" s="210">
        <f t="shared" si="1"/>
        <v>814.32</v>
      </c>
      <c r="J30" s="210">
        <f t="shared" si="1"/>
        <v>0</v>
      </c>
      <c r="K30" s="210">
        <f t="shared" si="1"/>
        <v>0</v>
      </c>
      <c r="L30" s="210">
        <f t="shared" si="1"/>
        <v>0</v>
      </c>
      <c r="M30" s="210">
        <f t="shared" si="1"/>
        <v>454.44</v>
      </c>
      <c r="N30" s="210">
        <f t="shared" si="1"/>
        <v>0</v>
      </c>
      <c r="O30" s="210">
        <f t="shared" si="1"/>
        <v>0</v>
      </c>
      <c r="P30" s="210">
        <f t="shared" si="1"/>
        <v>0</v>
      </c>
      <c r="Q30" s="210">
        <f t="shared" si="1"/>
        <v>814.32</v>
      </c>
      <c r="R30" s="210">
        <f t="shared" si="1"/>
        <v>0</v>
      </c>
      <c r="S30" s="210">
        <f t="shared" si="1"/>
        <v>0</v>
      </c>
      <c r="T30" s="210">
        <f t="shared" si="1"/>
        <v>0</v>
      </c>
      <c r="U30" s="210">
        <f t="shared" si="1"/>
        <v>454.44</v>
      </c>
      <c r="V30" s="210">
        <f t="shared" si="1"/>
        <v>450</v>
      </c>
      <c r="W30" s="210">
        <f t="shared" si="1"/>
        <v>0</v>
      </c>
      <c r="X30" s="210">
        <f t="shared" si="1"/>
        <v>0</v>
      </c>
      <c r="Y30" s="210">
        <f t="shared" si="1"/>
        <v>6055.679999999999</v>
      </c>
      <c r="Z30" s="210">
        <f t="shared" si="1"/>
        <v>0</v>
      </c>
      <c r="AA30" s="210">
        <f t="shared" si="1"/>
        <v>0</v>
      </c>
      <c r="AB30" s="210">
        <f t="shared" si="1"/>
        <v>0</v>
      </c>
      <c r="AC30" s="210">
        <f t="shared" si="1"/>
        <v>756</v>
      </c>
      <c r="AD30" s="210">
        <f t="shared" si="1"/>
        <v>0</v>
      </c>
      <c r="AE30" s="210">
        <f t="shared" si="1"/>
        <v>454.44</v>
      </c>
      <c r="AF30" s="210">
        <f t="shared" si="1"/>
        <v>0</v>
      </c>
      <c r="AG30" s="210">
        <f t="shared" si="1"/>
        <v>2355</v>
      </c>
      <c r="AH30" s="210">
        <f t="shared" si="1"/>
        <v>0</v>
      </c>
      <c r="AI30" s="210">
        <f t="shared" si="1"/>
        <v>364.32</v>
      </c>
      <c r="AJ30" s="210">
        <f t="shared" si="1"/>
        <v>0</v>
      </c>
      <c r="AK30" s="210">
        <f t="shared" si="1"/>
        <v>306</v>
      </c>
      <c r="AL30" s="210">
        <f t="shared" si="1"/>
        <v>12520.8</v>
      </c>
      <c r="AM30" s="210">
        <f t="shared" si="1"/>
        <v>454.44</v>
      </c>
      <c r="AN30" s="210">
        <f t="shared" si="1"/>
        <v>0</v>
      </c>
      <c r="AO30" s="210">
        <f t="shared" si="1"/>
        <v>756</v>
      </c>
      <c r="AP30" s="210">
        <f t="shared" si="1"/>
        <v>0</v>
      </c>
      <c r="AQ30" s="210">
        <f t="shared" si="1"/>
        <v>44822.06</v>
      </c>
      <c r="AR30" s="210">
        <f t="shared" si="1"/>
        <v>118922</v>
      </c>
      <c r="AS30" s="210">
        <f t="shared" si="1"/>
        <v>508.32</v>
      </c>
      <c r="AT30" s="210">
        <f t="shared" si="1"/>
        <v>2906</v>
      </c>
      <c r="AU30" s="210">
        <f t="shared" si="1"/>
        <v>0</v>
      </c>
      <c r="AV30" s="210">
        <f t="shared" si="1"/>
        <v>0</v>
      </c>
      <c r="AW30" s="210">
        <f t="shared" si="1"/>
        <v>151714</v>
      </c>
      <c r="AX30" s="189">
        <f aca="true" t="shared" si="2" ref="AX30:BI30">SUM(DI4:DI11)</f>
        <v>0</v>
      </c>
      <c r="AY30" s="185">
        <f t="shared" si="2"/>
        <v>0</v>
      </c>
      <c r="AZ30" s="185">
        <f t="shared" si="2"/>
        <v>0</v>
      </c>
      <c r="BA30" s="185">
        <f t="shared" si="2"/>
        <v>0</v>
      </c>
      <c r="BB30" s="185">
        <f t="shared" si="2"/>
        <v>0</v>
      </c>
      <c r="BC30" s="185">
        <f t="shared" si="2"/>
        <v>0</v>
      </c>
      <c r="BD30" s="185">
        <f t="shared" si="2"/>
        <v>0</v>
      </c>
      <c r="BE30" s="185">
        <f t="shared" si="2"/>
        <v>0</v>
      </c>
      <c r="BF30" s="185">
        <f t="shared" si="2"/>
        <v>0</v>
      </c>
      <c r="BG30" s="185">
        <f t="shared" si="2"/>
        <v>0</v>
      </c>
      <c r="BH30" s="185">
        <f t="shared" si="2"/>
        <v>0</v>
      </c>
      <c r="BI30" s="186">
        <f t="shared" si="2"/>
        <v>0</v>
      </c>
      <c r="BJ30" s="212">
        <f>SUM(BJ31:BJ37)</f>
        <v>347896.9</v>
      </c>
    </row>
    <row r="31" spans="1:62" ht="13.5">
      <c r="A31" s="75" t="s">
        <v>37</v>
      </c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93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4"/>
      <c r="Z31" s="190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2"/>
      <c r="AL31" s="193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4"/>
      <c r="AX31" s="190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4"/>
      <c r="BJ31" s="207">
        <f>SUM(B31:BI31)</f>
        <v>0</v>
      </c>
    </row>
    <row r="32" spans="1:62" ht="13.5">
      <c r="A32" s="58" t="s">
        <v>38</v>
      </c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8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200"/>
      <c r="Z32" s="196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8"/>
      <c r="AL32" s="199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200"/>
      <c r="AX32" s="196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200"/>
      <c r="BJ32" s="208">
        <f aca="true" t="shared" si="3" ref="BJ32:BJ37">SUM(B32:BI32)</f>
        <v>0</v>
      </c>
    </row>
    <row r="33" spans="1:62" ht="13.5">
      <c r="A33" s="58" t="s">
        <v>39</v>
      </c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8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200"/>
      <c r="Z33" s="196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8"/>
      <c r="AL33" s="199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200"/>
      <c r="AX33" s="196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200"/>
      <c r="BJ33" s="208">
        <f t="shared" si="3"/>
        <v>0</v>
      </c>
    </row>
    <row r="34" spans="1:62" ht="13.5">
      <c r="A34" s="58" t="s">
        <v>40</v>
      </c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8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200"/>
      <c r="Z34" s="196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9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200"/>
      <c r="AX34" s="196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200"/>
      <c r="BJ34" s="208">
        <f t="shared" si="3"/>
        <v>0</v>
      </c>
    </row>
    <row r="35" spans="1:62" ht="13.5">
      <c r="A35" s="58" t="s">
        <v>41</v>
      </c>
      <c r="B35" s="196">
        <v>1200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8"/>
      <c r="N35" s="199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200"/>
      <c r="Z35" s="196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/>
      <c r="AL35" s="199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200"/>
      <c r="AX35" s="196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200"/>
      <c r="BJ35" s="208">
        <f t="shared" si="3"/>
        <v>1200</v>
      </c>
    </row>
    <row r="36" spans="1:62" ht="13.5">
      <c r="A36" s="58" t="s">
        <v>42</v>
      </c>
      <c r="B36" s="196"/>
      <c r="C36" s="197"/>
      <c r="D36" s="197"/>
      <c r="E36" s="197">
        <f>450+306</f>
        <v>756</v>
      </c>
      <c r="F36" s="197"/>
      <c r="G36" s="197"/>
      <c r="H36" s="197"/>
      <c r="I36" s="197">
        <f>450+306</f>
        <v>756</v>
      </c>
      <c r="J36" s="197"/>
      <c r="K36" s="197"/>
      <c r="L36" s="197"/>
      <c r="M36" s="198">
        <f>90.12+306</f>
        <v>396.12</v>
      </c>
      <c r="N36" s="199"/>
      <c r="O36" s="197"/>
      <c r="P36" s="197"/>
      <c r="Q36" s="197">
        <f>450+306</f>
        <v>756</v>
      </c>
      <c r="R36" s="197"/>
      <c r="S36" s="197"/>
      <c r="T36" s="197"/>
      <c r="U36" s="197">
        <f>90.12+306</f>
        <v>396.12</v>
      </c>
      <c r="V36" s="197">
        <v>450</v>
      </c>
      <c r="W36" s="197"/>
      <c r="X36" s="197"/>
      <c r="Y36" s="200">
        <f>5691.36+306</f>
        <v>5997.36</v>
      </c>
      <c r="Z36" s="196"/>
      <c r="AA36" s="197"/>
      <c r="AB36" s="197"/>
      <c r="AC36" s="197">
        <f>450+306</f>
        <v>756</v>
      </c>
      <c r="AD36" s="197"/>
      <c r="AE36" s="197">
        <f>90.12+306</f>
        <v>396.12</v>
      </c>
      <c r="AF36" s="197"/>
      <c r="AG36" s="197">
        <f>450+306+1599</f>
        <v>2355</v>
      </c>
      <c r="AH36" s="197"/>
      <c r="AI36" s="197">
        <v>306</v>
      </c>
      <c r="AJ36" s="197"/>
      <c r="AK36" s="198">
        <v>306</v>
      </c>
      <c r="AL36" s="199">
        <f>11700+820.8</f>
        <v>12520.8</v>
      </c>
      <c r="AM36" s="197">
        <f>90.12+306</f>
        <v>396.12</v>
      </c>
      <c r="AN36" s="197"/>
      <c r="AO36" s="197">
        <f>450+306</f>
        <v>756</v>
      </c>
      <c r="AP36" s="197"/>
      <c r="AQ36" s="197">
        <v>44822.06</v>
      </c>
      <c r="AR36" s="197">
        <f>66616+52000+306</f>
        <v>118922</v>
      </c>
      <c r="AS36" s="197">
        <v>450</v>
      </c>
      <c r="AT36" s="197">
        <f>2600+306</f>
        <v>2906</v>
      </c>
      <c r="AU36" s="197"/>
      <c r="AV36" s="197"/>
      <c r="AW36" s="200">
        <v>151714</v>
      </c>
      <c r="AX36" s="196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200"/>
      <c r="BJ36" s="208">
        <f t="shared" si="3"/>
        <v>346113.7</v>
      </c>
    </row>
    <row r="37" spans="1:62" ht="14.25" thickBot="1">
      <c r="A37" s="104" t="s">
        <v>43</v>
      </c>
      <c r="B37" s="202"/>
      <c r="C37" s="202"/>
      <c r="D37" s="202"/>
      <c r="E37" s="202">
        <v>58.32</v>
      </c>
      <c r="F37" s="202"/>
      <c r="G37" s="202"/>
      <c r="H37" s="202"/>
      <c r="I37" s="202">
        <v>58.32</v>
      </c>
      <c r="J37" s="202"/>
      <c r="K37" s="202"/>
      <c r="L37" s="202"/>
      <c r="M37" s="202">
        <v>58.32</v>
      </c>
      <c r="N37" s="202"/>
      <c r="O37" s="202"/>
      <c r="P37" s="202"/>
      <c r="Q37" s="202">
        <v>58.32</v>
      </c>
      <c r="R37" s="202"/>
      <c r="S37" s="202"/>
      <c r="T37" s="202"/>
      <c r="U37" s="202">
        <v>58.32</v>
      </c>
      <c r="V37" s="202"/>
      <c r="W37" s="202"/>
      <c r="X37" s="202"/>
      <c r="Y37" s="202">
        <v>58.32</v>
      </c>
      <c r="Z37" s="202"/>
      <c r="AA37" s="202"/>
      <c r="AB37" s="202"/>
      <c r="AC37" s="202"/>
      <c r="AD37" s="202"/>
      <c r="AE37" s="202">
        <v>58.32</v>
      </c>
      <c r="AF37" s="202"/>
      <c r="AG37" s="202"/>
      <c r="AH37" s="202"/>
      <c r="AI37" s="202">
        <v>58.32</v>
      </c>
      <c r="AJ37" s="202"/>
      <c r="AK37" s="202"/>
      <c r="AL37" s="202"/>
      <c r="AM37" s="202">
        <v>58.32</v>
      </c>
      <c r="AN37" s="202"/>
      <c r="AO37" s="202"/>
      <c r="AP37" s="202"/>
      <c r="AQ37" s="202"/>
      <c r="AR37" s="202"/>
      <c r="AS37" s="202">
        <v>58.32</v>
      </c>
      <c r="AT37" s="202"/>
      <c r="AU37" s="202"/>
      <c r="AV37" s="202"/>
      <c r="AW37" s="202"/>
      <c r="AX37" s="202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4"/>
      <c r="BJ37" s="209">
        <f t="shared" si="3"/>
        <v>583.2</v>
      </c>
    </row>
  </sheetData>
  <sheetProtection/>
  <conditionalFormatting sqref="B4:BI25">
    <cfRule type="cellIs" priority="2" dxfId="0" operator="equal" stopIfTrue="1">
      <formula>"X"</formula>
    </cfRule>
  </conditionalFormatting>
  <conditionalFormatting sqref="B4:AW12">
    <cfRule type="cellIs" priority="1" dxfId="0" operator="equal" stopIfTrue="1">
      <formula>"X"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37"/>
  <sheetViews>
    <sheetView tabSelected="1" zoomScalePageLayoutView="0" workbookViewId="0" topLeftCell="R1">
      <selection activeCell="BK40" sqref="BK40"/>
    </sheetView>
  </sheetViews>
  <sheetFormatPr defaultColWidth="9.140625" defaultRowHeight="12.75"/>
  <cols>
    <col min="1" max="1" width="24.421875" style="1" customWidth="1"/>
    <col min="2" max="11" width="2.7109375" style="1" customWidth="1"/>
    <col min="12" max="12" width="4.140625" style="1" customWidth="1"/>
    <col min="13" max="13" width="4.7109375" style="1" customWidth="1"/>
    <col min="14" max="18" width="2.7109375" style="1" customWidth="1"/>
    <col min="19" max="19" width="4.00390625" style="1" customWidth="1"/>
    <col min="20" max="23" width="2.7109375" style="1" customWidth="1"/>
    <col min="24" max="24" width="3.421875" style="1" customWidth="1"/>
    <col min="25" max="25" width="4.57421875" style="1" customWidth="1"/>
    <col min="26" max="26" width="2.7109375" style="1" customWidth="1"/>
    <col min="27" max="27" width="4.00390625" style="1" customWidth="1"/>
    <col min="28" max="36" width="2.7109375" style="1" customWidth="1"/>
    <col min="37" max="37" width="4.28125" style="1" customWidth="1"/>
    <col min="38" max="46" width="2.7109375" style="1" customWidth="1"/>
    <col min="47" max="47" width="3.57421875" style="1" customWidth="1"/>
    <col min="48" max="48" width="2.7109375" style="1" customWidth="1"/>
    <col min="49" max="49" width="4.7109375" style="1" customWidth="1"/>
    <col min="50" max="61" width="0.9921875" style="1" customWidth="1"/>
    <col min="62" max="63" width="9.140625" style="1" customWidth="1"/>
    <col min="64" max="64" width="24.57421875" style="1" bestFit="1" customWidth="1"/>
    <col min="65" max="16384" width="9.140625" style="1" customWidth="1"/>
  </cols>
  <sheetData>
    <row r="1" ht="13.5" thickBot="1">
      <c r="A1" s="1" t="s">
        <v>47</v>
      </c>
    </row>
    <row r="2" spans="1:61" ht="12.75">
      <c r="A2" s="55" t="s">
        <v>8</v>
      </c>
      <c r="B2" s="66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61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70">
        <v>24</v>
      </c>
      <c r="Z2" s="66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4">
        <v>36</v>
      </c>
      <c r="AL2" s="61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70">
        <v>48</v>
      </c>
      <c r="AX2" s="66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</row>
    <row r="3" spans="1:61" ht="13.5" thickBot="1">
      <c r="A3" s="56" t="s">
        <v>10</v>
      </c>
      <c r="B3" s="5" t="str">
        <f>IF(COUNTA(B4:B25)&gt;0,"X","")</f>
        <v>X</v>
      </c>
      <c r="C3" s="6" t="str">
        <f aca="true" t="shared" si="0" ref="C3:BI3">IF(COUNTA(C4:C25)&gt;0,"X","")</f>
        <v>X</v>
      </c>
      <c r="D3" s="6" t="str">
        <f t="shared" si="0"/>
        <v>X</v>
      </c>
      <c r="E3" s="6" t="str">
        <f t="shared" si="0"/>
        <v>X</v>
      </c>
      <c r="F3" s="6" t="str">
        <f t="shared" si="0"/>
        <v>X</v>
      </c>
      <c r="G3" s="6" t="str">
        <f t="shared" si="0"/>
        <v>X</v>
      </c>
      <c r="H3" s="6" t="str">
        <f t="shared" si="0"/>
        <v>X</v>
      </c>
      <c r="I3" s="6" t="str">
        <f t="shared" si="0"/>
        <v>X</v>
      </c>
      <c r="J3" s="6" t="str">
        <f t="shared" si="0"/>
        <v>X</v>
      </c>
      <c r="K3" s="6" t="str">
        <f t="shared" si="0"/>
        <v>X</v>
      </c>
      <c r="L3" s="6" t="str">
        <f t="shared" si="0"/>
        <v>X</v>
      </c>
      <c r="M3" s="7" t="str">
        <f t="shared" si="0"/>
        <v>X</v>
      </c>
      <c r="N3" s="62" t="str">
        <f t="shared" si="0"/>
        <v>X</v>
      </c>
      <c r="O3" s="6" t="str">
        <f t="shared" si="0"/>
        <v>X</v>
      </c>
      <c r="P3" s="6" t="str">
        <f t="shared" si="0"/>
        <v>X</v>
      </c>
      <c r="Q3" s="6" t="str">
        <f t="shared" si="0"/>
        <v>X</v>
      </c>
      <c r="R3" s="6" t="str">
        <f t="shared" si="0"/>
        <v>X</v>
      </c>
      <c r="S3" s="6" t="str">
        <f t="shared" si="0"/>
        <v>X</v>
      </c>
      <c r="T3" s="6" t="str">
        <f t="shared" si="0"/>
        <v>X</v>
      </c>
      <c r="U3" s="6" t="str">
        <f t="shared" si="0"/>
        <v>X</v>
      </c>
      <c r="V3" s="6" t="str">
        <f t="shared" si="0"/>
        <v>X</v>
      </c>
      <c r="W3" s="6" t="str">
        <f t="shared" si="0"/>
        <v>X</v>
      </c>
      <c r="X3" s="6" t="str">
        <f t="shared" si="0"/>
        <v>X</v>
      </c>
      <c r="Y3" s="71" t="str">
        <f t="shared" si="0"/>
        <v>X</v>
      </c>
      <c r="Z3" s="5" t="str">
        <f t="shared" si="0"/>
        <v>X</v>
      </c>
      <c r="AA3" s="6" t="str">
        <f t="shared" si="0"/>
        <v>X</v>
      </c>
      <c r="AB3" s="6" t="str">
        <f t="shared" si="0"/>
        <v>X</v>
      </c>
      <c r="AC3" s="6" t="str">
        <f t="shared" si="0"/>
        <v>X</v>
      </c>
      <c r="AD3" s="6" t="str">
        <f t="shared" si="0"/>
        <v>X</v>
      </c>
      <c r="AE3" s="6" t="str">
        <f t="shared" si="0"/>
        <v>X</v>
      </c>
      <c r="AF3" s="6" t="str">
        <f t="shared" si="0"/>
        <v>X</v>
      </c>
      <c r="AG3" s="6" t="str">
        <f t="shared" si="0"/>
        <v>X</v>
      </c>
      <c r="AH3" s="6" t="str">
        <f t="shared" si="0"/>
        <v>X</v>
      </c>
      <c r="AI3" s="6" t="str">
        <f t="shared" si="0"/>
        <v>X</v>
      </c>
      <c r="AJ3" s="6" t="str">
        <f t="shared" si="0"/>
        <v>X</v>
      </c>
      <c r="AK3" s="7" t="str">
        <f t="shared" si="0"/>
        <v>X</v>
      </c>
      <c r="AL3" s="62" t="str">
        <f t="shared" si="0"/>
        <v>X</v>
      </c>
      <c r="AM3" s="6" t="str">
        <f t="shared" si="0"/>
        <v>X</v>
      </c>
      <c r="AN3" s="6" t="str">
        <f t="shared" si="0"/>
        <v>X</v>
      </c>
      <c r="AO3" s="6" t="str">
        <f t="shared" si="0"/>
        <v>X</v>
      </c>
      <c r="AP3" s="6" t="str">
        <f t="shared" si="0"/>
        <v>X</v>
      </c>
      <c r="AQ3" s="6" t="str">
        <f t="shared" si="0"/>
        <v>X</v>
      </c>
      <c r="AR3" s="6" t="str">
        <f t="shared" si="0"/>
        <v>X</v>
      </c>
      <c r="AS3" s="6" t="str">
        <f t="shared" si="0"/>
        <v>X</v>
      </c>
      <c r="AT3" s="6" t="str">
        <f t="shared" si="0"/>
        <v>X</v>
      </c>
      <c r="AU3" s="6" t="str">
        <f t="shared" si="0"/>
        <v>X</v>
      </c>
      <c r="AV3" s="6" t="str">
        <f t="shared" si="0"/>
        <v>X</v>
      </c>
      <c r="AW3" s="71" t="str">
        <f t="shared" si="0"/>
        <v>X</v>
      </c>
      <c r="AX3" s="5">
        <f t="shared" si="0"/>
      </c>
      <c r="AY3" s="6">
        <f t="shared" si="0"/>
      </c>
      <c r="AZ3" s="6">
        <f t="shared" si="0"/>
      </c>
      <c r="BA3" s="6">
        <f t="shared" si="0"/>
      </c>
      <c r="BB3" s="6">
        <f t="shared" si="0"/>
      </c>
      <c r="BC3" s="6">
        <f t="shared" si="0"/>
      </c>
      <c r="BD3" s="6">
        <f t="shared" si="0"/>
      </c>
      <c r="BE3" s="6">
        <f t="shared" si="0"/>
      </c>
      <c r="BF3" s="6">
        <f t="shared" si="0"/>
      </c>
      <c r="BG3" s="6">
        <f t="shared" si="0"/>
      </c>
      <c r="BH3" s="6">
        <f t="shared" si="0"/>
      </c>
      <c r="BI3" s="7">
        <f t="shared" si="0"/>
      </c>
    </row>
    <row r="4" spans="1:61" ht="12.75">
      <c r="A4" s="75" t="s">
        <v>92</v>
      </c>
      <c r="B4" s="78" t="s">
        <v>57</v>
      </c>
      <c r="C4" s="47" t="s">
        <v>57</v>
      </c>
      <c r="D4" s="47" t="s">
        <v>57</v>
      </c>
      <c r="E4" s="47" t="s">
        <v>57</v>
      </c>
      <c r="F4" s="47" t="s">
        <v>57</v>
      </c>
      <c r="G4" s="47" t="s">
        <v>57</v>
      </c>
      <c r="H4" s="47" t="s">
        <v>57</v>
      </c>
      <c r="I4" s="47" t="s">
        <v>57</v>
      </c>
      <c r="J4" s="47" t="s">
        <v>57</v>
      </c>
      <c r="K4" s="47" t="s">
        <v>57</v>
      </c>
      <c r="L4" s="47" t="s">
        <v>57</v>
      </c>
      <c r="M4" s="48" t="s">
        <v>57</v>
      </c>
      <c r="N4" s="76" t="s">
        <v>57</v>
      </c>
      <c r="O4" s="47" t="s">
        <v>57</v>
      </c>
      <c r="P4" s="47" t="s">
        <v>57</v>
      </c>
      <c r="Q4" s="47" t="s">
        <v>57</v>
      </c>
      <c r="R4" s="47" t="s">
        <v>57</v>
      </c>
      <c r="S4" s="47" t="s">
        <v>57</v>
      </c>
      <c r="T4" s="47" t="s">
        <v>57</v>
      </c>
      <c r="U4" s="47" t="s">
        <v>57</v>
      </c>
      <c r="V4" s="47" t="s">
        <v>57</v>
      </c>
      <c r="W4" s="47" t="s">
        <v>57</v>
      </c>
      <c r="X4" s="47" t="s">
        <v>57</v>
      </c>
      <c r="Y4" s="80" t="s">
        <v>57</v>
      </c>
      <c r="Z4" s="78" t="s">
        <v>57</v>
      </c>
      <c r="AA4" s="47" t="s">
        <v>57</v>
      </c>
      <c r="AB4" s="47" t="s">
        <v>57</v>
      </c>
      <c r="AC4" s="47" t="s">
        <v>57</v>
      </c>
      <c r="AD4" s="47" t="s">
        <v>57</v>
      </c>
      <c r="AE4" s="47" t="s">
        <v>57</v>
      </c>
      <c r="AF4" s="47" t="s">
        <v>57</v>
      </c>
      <c r="AG4" s="47" t="s">
        <v>57</v>
      </c>
      <c r="AH4" s="47" t="s">
        <v>57</v>
      </c>
      <c r="AI4" s="47" t="s">
        <v>57</v>
      </c>
      <c r="AJ4" s="47" t="s">
        <v>57</v>
      </c>
      <c r="AK4" s="48" t="s">
        <v>57</v>
      </c>
      <c r="AL4" s="76" t="s">
        <v>57</v>
      </c>
      <c r="AM4" s="47" t="s">
        <v>57</v>
      </c>
      <c r="AN4" s="47" t="s">
        <v>57</v>
      </c>
      <c r="AO4" s="47" t="s">
        <v>57</v>
      </c>
      <c r="AP4" s="47" t="s">
        <v>57</v>
      </c>
      <c r="AQ4" s="47" t="s">
        <v>57</v>
      </c>
      <c r="AR4" s="47" t="s">
        <v>57</v>
      </c>
      <c r="AS4" s="47" t="s">
        <v>57</v>
      </c>
      <c r="AT4" s="47" t="s">
        <v>57</v>
      </c>
      <c r="AU4" s="47" t="s">
        <v>57</v>
      </c>
      <c r="AV4" s="47" t="s">
        <v>57</v>
      </c>
      <c r="AW4" s="80" t="s">
        <v>57</v>
      </c>
      <c r="AX4" s="78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8"/>
    </row>
    <row r="5" spans="1:61" ht="12.75">
      <c r="A5" s="58" t="s">
        <v>93</v>
      </c>
      <c r="B5" s="67"/>
      <c r="C5" s="41"/>
      <c r="D5" s="41"/>
      <c r="E5" s="41"/>
      <c r="F5" s="41"/>
      <c r="G5" s="41"/>
      <c r="H5" s="41"/>
      <c r="I5" s="41"/>
      <c r="J5" s="41"/>
      <c r="K5" s="41" t="s">
        <v>57</v>
      </c>
      <c r="L5" s="41"/>
      <c r="M5" s="42"/>
      <c r="N5" s="63"/>
      <c r="O5" s="41"/>
      <c r="P5" s="41"/>
      <c r="Q5" s="41"/>
      <c r="R5" s="41"/>
      <c r="S5" s="41"/>
      <c r="T5" s="41"/>
      <c r="U5" s="41"/>
      <c r="V5" s="41" t="s">
        <v>57</v>
      </c>
      <c r="W5" s="41"/>
      <c r="X5" s="41"/>
      <c r="Y5" s="72"/>
      <c r="Z5" s="67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 t="s">
        <v>57</v>
      </c>
      <c r="AL5" s="63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72"/>
      <c r="AX5" s="67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2"/>
    </row>
    <row r="6" spans="1:61" ht="13.5" thickBot="1">
      <c r="A6" s="104" t="s">
        <v>94</v>
      </c>
      <c r="B6" s="69"/>
      <c r="C6" s="45"/>
      <c r="D6" s="45"/>
      <c r="E6" s="45"/>
      <c r="F6" s="45"/>
      <c r="G6" s="45"/>
      <c r="H6" s="45"/>
      <c r="I6" s="45"/>
      <c r="J6" s="45"/>
      <c r="K6" s="45"/>
      <c r="L6" s="45" t="s">
        <v>57</v>
      </c>
      <c r="M6" s="46" t="s">
        <v>57</v>
      </c>
      <c r="N6" s="65"/>
      <c r="O6" s="45"/>
      <c r="P6" s="45"/>
      <c r="Q6" s="45"/>
      <c r="R6" s="45"/>
      <c r="S6" s="45"/>
      <c r="T6" s="45"/>
      <c r="U6" s="45"/>
      <c r="V6" s="45"/>
      <c r="W6" s="45"/>
      <c r="X6" s="45" t="s">
        <v>57</v>
      </c>
      <c r="Y6" s="74" t="s">
        <v>57</v>
      </c>
      <c r="Z6" s="69"/>
      <c r="AA6" s="45"/>
      <c r="AB6" s="45"/>
      <c r="AC6" s="45"/>
      <c r="AD6" s="45"/>
      <c r="AE6" s="45"/>
      <c r="AF6" s="45"/>
      <c r="AG6" s="45"/>
      <c r="AH6" s="45"/>
      <c r="AI6" s="45"/>
      <c r="AJ6" s="45" t="s">
        <v>57</v>
      </c>
      <c r="AK6" s="46" t="s">
        <v>57</v>
      </c>
      <c r="AL6" s="65"/>
      <c r="AM6" s="45"/>
      <c r="AN6" s="45"/>
      <c r="AO6" s="45"/>
      <c r="AP6" s="45"/>
      <c r="AQ6" s="45"/>
      <c r="AR6" s="45"/>
      <c r="AS6" s="45"/>
      <c r="AT6" s="45"/>
      <c r="AU6" s="45" t="s">
        <v>57</v>
      </c>
      <c r="AV6" s="45" t="s">
        <v>57</v>
      </c>
      <c r="AW6" s="74"/>
      <c r="AX6" s="67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2"/>
    </row>
    <row r="7" spans="1:61" ht="12.75">
      <c r="A7" s="58" t="s">
        <v>13</v>
      </c>
      <c r="B7" s="67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63"/>
      <c r="O7" s="41"/>
      <c r="P7" s="41"/>
      <c r="Q7" s="41"/>
      <c r="R7" s="41"/>
      <c r="S7" s="41"/>
      <c r="T7" s="41"/>
      <c r="U7" s="41"/>
      <c r="V7" s="41"/>
      <c r="W7" s="41"/>
      <c r="X7" s="41"/>
      <c r="Y7" s="72"/>
      <c r="Z7" s="67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  <c r="AL7" s="63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72"/>
      <c r="AX7" s="67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2.75">
      <c r="A8" s="58" t="s">
        <v>14</v>
      </c>
      <c r="B8" s="67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3"/>
      <c r="O8" s="41"/>
      <c r="P8" s="41"/>
      <c r="Q8" s="41"/>
      <c r="R8" s="41"/>
      <c r="S8" s="41"/>
      <c r="T8" s="41"/>
      <c r="U8" s="41"/>
      <c r="V8" s="41"/>
      <c r="W8" s="41"/>
      <c r="X8" s="41"/>
      <c r="Y8" s="72"/>
      <c r="Z8" s="67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  <c r="AL8" s="63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72"/>
      <c r="AX8" s="67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2"/>
    </row>
    <row r="9" spans="1:61" ht="12.75">
      <c r="A9" s="58" t="s">
        <v>15</v>
      </c>
      <c r="B9" s="67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63"/>
      <c r="O9" s="41"/>
      <c r="P9" s="41"/>
      <c r="Q9" s="41"/>
      <c r="R9" s="41"/>
      <c r="S9" s="41"/>
      <c r="T9" s="41"/>
      <c r="U9" s="41"/>
      <c r="V9" s="41"/>
      <c r="W9" s="41"/>
      <c r="X9" s="41"/>
      <c r="Y9" s="72"/>
      <c r="Z9" s="67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63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72"/>
      <c r="AX9" s="67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2"/>
    </row>
    <row r="10" spans="1:61" ht="12.75">
      <c r="A10" s="58" t="s">
        <v>16</v>
      </c>
      <c r="B10" s="6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63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2"/>
      <c r="Z10" s="67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63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72"/>
      <c r="AX10" s="67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1:61" ht="12.75">
      <c r="A11" s="58" t="s">
        <v>17</v>
      </c>
      <c r="B11" s="6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6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72"/>
      <c r="Z11" s="67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L11" s="63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72"/>
      <c r="AX11" s="67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2"/>
    </row>
    <row r="12" spans="1:61" ht="12.75">
      <c r="A12" s="58" t="s">
        <v>18</v>
      </c>
      <c r="B12" s="6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6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72"/>
      <c r="Z12" s="67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  <c r="AL12" s="63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72"/>
      <c r="AX12" s="67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2"/>
    </row>
    <row r="13" spans="1:61" ht="12.75">
      <c r="A13" s="58" t="s">
        <v>19</v>
      </c>
      <c r="B13" s="6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2"/>
      <c r="Z13" s="67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L13" s="63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72"/>
      <c r="AX13" s="67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2"/>
    </row>
    <row r="14" spans="1:61" ht="12.75">
      <c r="A14" s="58" t="s">
        <v>20</v>
      </c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63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72"/>
      <c r="Z14" s="67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63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72"/>
      <c r="AX14" s="67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2"/>
    </row>
    <row r="15" spans="1:61" ht="12.75">
      <c r="A15" s="58" t="s">
        <v>21</v>
      </c>
      <c r="B15" s="6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63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72"/>
      <c r="Z15" s="67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L15" s="63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72"/>
      <c r="AX15" s="67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</row>
    <row r="16" spans="1:61" ht="12.75">
      <c r="A16" s="58" t="s">
        <v>22</v>
      </c>
      <c r="B16" s="6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6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72"/>
      <c r="Z16" s="67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2"/>
      <c r="AL16" s="6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72"/>
      <c r="AX16" s="67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</row>
    <row r="17" spans="1:61" ht="12.75">
      <c r="A17" s="58" t="s">
        <v>23</v>
      </c>
      <c r="B17" s="6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6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72"/>
      <c r="Z17" s="6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  <c r="AL17" s="63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72"/>
      <c r="AX17" s="67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</row>
    <row r="18" spans="1:61" ht="12.75">
      <c r="A18" s="58" t="s">
        <v>24</v>
      </c>
      <c r="B18" s="6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6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72"/>
      <c r="Z18" s="6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L18" s="63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72"/>
      <c r="AX18" s="67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</row>
    <row r="19" spans="1:61" ht="12.75">
      <c r="A19" s="58" t="s">
        <v>25</v>
      </c>
      <c r="B19" s="6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6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2"/>
      <c r="Z19" s="6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63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72"/>
      <c r="AX19" s="67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</row>
    <row r="20" spans="1:61" ht="12.75">
      <c r="A20" s="58" t="s">
        <v>26</v>
      </c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63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72"/>
      <c r="Z20" s="67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6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72"/>
      <c r="AX20" s="67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</row>
    <row r="21" spans="1:61" ht="12.75">
      <c r="A21" s="58" t="s">
        <v>27</v>
      </c>
      <c r="B21" s="6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2"/>
      <c r="Z21" s="67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6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72"/>
      <c r="AX21" s="67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2.75">
      <c r="A22" s="58" t="s">
        <v>28</v>
      </c>
      <c r="B22" s="6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2"/>
      <c r="Z22" s="67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63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72"/>
      <c r="AX22" s="67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</row>
    <row r="23" spans="1:61" ht="12.75">
      <c r="A23" s="58" t="s">
        <v>29</v>
      </c>
      <c r="B23" s="6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72"/>
      <c r="Z23" s="67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63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72"/>
      <c r="AX23" s="67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</row>
    <row r="24" spans="1:61" ht="12.75">
      <c r="A24" s="59" t="s">
        <v>30</v>
      </c>
      <c r="B24" s="6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6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72"/>
      <c r="Z24" s="67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63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72"/>
      <c r="AX24" s="67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</row>
    <row r="25" spans="1:61" ht="13.5" thickBot="1">
      <c r="A25" s="60" t="s">
        <v>31</v>
      </c>
      <c r="B25" s="7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81"/>
      <c r="Z25" s="7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77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81"/>
      <c r="AX25" s="7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</row>
    <row r="28" ht="13.5" thickBot="1">
      <c r="A28" s="1" t="s">
        <v>44</v>
      </c>
    </row>
    <row r="29" spans="1:62" ht="13.5">
      <c r="A29" s="55" t="s">
        <v>8</v>
      </c>
      <c r="B29" s="179">
        <v>1</v>
      </c>
      <c r="C29" s="180">
        <v>2</v>
      </c>
      <c r="D29" s="180">
        <v>3</v>
      </c>
      <c r="E29" s="180">
        <v>4</v>
      </c>
      <c r="F29" s="180">
        <v>5</v>
      </c>
      <c r="G29" s="180">
        <v>6</v>
      </c>
      <c r="H29" s="180">
        <v>7</v>
      </c>
      <c r="I29" s="180">
        <v>8</v>
      </c>
      <c r="J29" s="180">
        <v>9</v>
      </c>
      <c r="K29" s="180">
        <v>10</v>
      </c>
      <c r="L29" s="180">
        <v>11</v>
      </c>
      <c r="M29" s="181">
        <v>12</v>
      </c>
      <c r="N29" s="182">
        <v>13</v>
      </c>
      <c r="O29" s="180">
        <v>14</v>
      </c>
      <c r="P29" s="180">
        <v>15</v>
      </c>
      <c r="Q29" s="180">
        <v>16</v>
      </c>
      <c r="R29" s="180">
        <v>17</v>
      </c>
      <c r="S29" s="180">
        <v>18</v>
      </c>
      <c r="T29" s="180">
        <v>19</v>
      </c>
      <c r="U29" s="180">
        <v>20</v>
      </c>
      <c r="V29" s="180">
        <v>21</v>
      </c>
      <c r="W29" s="180">
        <v>22</v>
      </c>
      <c r="X29" s="180">
        <v>23</v>
      </c>
      <c r="Y29" s="183">
        <v>24</v>
      </c>
      <c r="Z29" s="179">
        <v>25</v>
      </c>
      <c r="AA29" s="180">
        <v>26</v>
      </c>
      <c r="AB29" s="180">
        <v>27</v>
      </c>
      <c r="AC29" s="180">
        <v>28</v>
      </c>
      <c r="AD29" s="180">
        <v>29</v>
      </c>
      <c r="AE29" s="180">
        <v>30</v>
      </c>
      <c r="AF29" s="180">
        <v>31</v>
      </c>
      <c r="AG29" s="180">
        <v>32</v>
      </c>
      <c r="AH29" s="180">
        <v>33</v>
      </c>
      <c r="AI29" s="180">
        <v>34</v>
      </c>
      <c r="AJ29" s="180">
        <v>35</v>
      </c>
      <c r="AK29" s="181">
        <v>36</v>
      </c>
      <c r="AL29" s="182">
        <v>37</v>
      </c>
      <c r="AM29" s="180">
        <v>38</v>
      </c>
      <c r="AN29" s="180">
        <v>39</v>
      </c>
      <c r="AO29" s="180">
        <v>40</v>
      </c>
      <c r="AP29" s="180">
        <v>41</v>
      </c>
      <c r="AQ29" s="180">
        <v>42</v>
      </c>
      <c r="AR29" s="180">
        <v>43</v>
      </c>
      <c r="AS29" s="180">
        <v>44</v>
      </c>
      <c r="AT29" s="180">
        <v>45</v>
      </c>
      <c r="AU29" s="180">
        <v>46</v>
      </c>
      <c r="AV29" s="180">
        <v>47</v>
      </c>
      <c r="AW29" s="183">
        <v>48</v>
      </c>
      <c r="AX29" s="179">
        <v>49</v>
      </c>
      <c r="AY29" s="180">
        <v>50</v>
      </c>
      <c r="AZ29" s="180">
        <v>51</v>
      </c>
      <c r="BA29" s="180">
        <v>52</v>
      </c>
      <c r="BB29" s="180">
        <v>53</v>
      </c>
      <c r="BC29" s="180">
        <v>54</v>
      </c>
      <c r="BD29" s="180">
        <v>55</v>
      </c>
      <c r="BE29" s="180">
        <v>56</v>
      </c>
      <c r="BF29" s="180">
        <v>57</v>
      </c>
      <c r="BG29" s="180">
        <v>58</v>
      </c>
      <c r="BH29" s="180">
        <v>59</v>
      </c>
      <c r="BI29" s="181">
        <v>60</v>
      </c>
      <c r="BJ29" s="181" t="s">
        <v>32</v>
      </c>
    </row>
    <row r="30" spans="1:62" ht="14.25" thickBot="1">
      <c r="A30" s="56" t="s">
        <v>46</v>
      </c>
      <c r="B30" s="210">
        <f>SUM(B31:B37)</f>
        <v>1200</v>
      </c>
      <c r="C30" s="210">
        <f>SUM(C31:C37)</f>
        <v>0</v>
      </c>
      <c r="D30" s="210">
        <f>SUM(D31:D37)</f>
        <v>0</v>
      </c>
      <c r="E30" s="210">
        <f aca="true" t="shared" si="1" ref="E30:AW30">SUM(E31:E37)</f>
        <v>574.0799999999999</v>
      </c>
      <c r="F30" s="210">
        <f t="shared" si="1"/>
        <v>0</v>
      </c>
      <c r="G30" s="210">
        <f t="shared" si="1"/>
        <v>206.976</v>
      </c>
      <c r="H30" s="210">
        <f t="shared" si="1"/>
        <v>240</v>
      </c>
      <c r="I30" s="210">
        <f t="shared" si="1"/>
        <v>0</v>
      </c>
      <c r="J30" s="210">
        <f t="shared" si="1"/>
        <v>240</v>
      </c>
      <c r="K30" s="210">
        <f t="shared" si="1"/>
        <v>6358.656</v>
      </c>
      <c r="L30" s="210">
        <f t="shared" si="1"/>
        <v>35000</v>
      </c>
      <c r="M30" s="210">
        <f t="shared" si="1"/>
        <v>20000</v>
      </c>
      <c r="N30" s="210">
        <f t="shared" si="1"/>
        <v>0</v>
      </c>
      <c r="O30" s="210">
        <f t="shared" si="1"/>
        <v>0</v>
      </c>
      <c r="P30" s="210">
        <f t="shared" si="1"/>
        <v>446.976</v>
      </c>
      <c r="Q30" s="210">
        <f t="shared" si="1"/>
        <v>0</v>
      </c>
      <c r="R30" s="210">
        <f t="shared" si="1"/>
        <v>0</v>
      </c>
      <c r="S30" s="210">
        <f t="shared" si="1"/>
        <v>15000</v>
      </c>
      <c r="T30" s="210">
        <f t="shared" si="1"/>
        <v>574.0799999999999</v>
      </c>
      <c r="U30" s="210">
        <f t="shared" si="1"/>
        <v>206.976</v>
      </c>
      <c r="V30" s="210">
        <f t="shared" si="1"/>
        <v>5817.6</v>
      </c>
      <c r="W30" s="210">
        <f t="shared" si="1"/>
        <v>206.976</v>
      </c>
      <c r="X30" s="210">
        <f t="shared" si="1"/>
        <v>1446.4</v>
      </c>
      <c r="Y30" s="210">
        <f t="shared" si="1"/>
        <v>40334.08</v>
      </c>
      <c r="Z30" s="210">
        <f t="shared" si="1"/>
        <v>4000</v>
      </c>
      <c r="AA30" s="210">
        <f t="shared" si="1"/>
        <v>33255.68</v>
      </c>
      <c r="AB30" s="210">
        <f t="shared" si="1"/>
        <v>206.976</v>
      </c>
      <c r="AC30" s="210">
        <f t="shared" si="1"/>
        <v>574.0799999999999</v>
      </c>
      <c r="AD30" s="210">
        <f t="shared" si="1"/>
        <v>0</v>
      </c>
      <c r="AE30" s="210">
        <f t="shared" si="1"/>
        <v>0</v>
      </c>
      <c r="AF30" s="210">
        <f t="shared" si="1"/>
        <v>781.056</v>
      </c>
      <c r="AG30" s="210">
        <f t="shared" si="1"/>
        <v>0</v>
      </c>
      <c r="AH30" s="210">
        <f t="shared" si="1"/>
        <v>0</v>
      </c>
      <c r="AI30" s="210">
        <f t="shared" si="1"/>
        <v>0</v>
      </c>
      <c r="AJ30" s="210">
        <f t="shared" si="1"/>
        <v>781.056</v>
      </c>
      <c r="AK30" s="210">
        <f t="shared" si="1"/>
        <v>83444.2</v>
      </c>
      <c r="AL30" s="210">
        <f t="shared" si="1"/>
        <v>3500</v>
      </c>
      <c r="AM30" s="210">
        <f t="shared" si="1"/>
        <v>0</v>
      </c>
      <c r="AN30" s="210">
        <f t="shared" si="1"/>
        <v>781.056</v>
      </c>
      <c r="AO30" s="210">
        <f t="shared" si="1"/>
        <v>0</v>
      </c>
      <c r="AP30" s="210">
        <f t="shared" si="1"/>
        <v>924</v>
      </c>
      <c r="AQ30" s="210">
        <f t="shared" si="1"/>
        <v>0</v>
      </c>
      <c r="AR30" s="210">
        <f t="shared" si="1"/>
        <v>0</v>
      </c>
      <c r="AS30" s="210">
        <f t="shared" si="1"/>
        <v>781.056</v>
      </c>
      <c r="AT30" s="210">
        <f t="shared" si="1"/>
        <v>0</v>
      </c>
      <c r="AU30" s="210">
        <f t="shared" si="1"/>
        <v>33524.8</v>
      </c>
      <c r="AV30" s="210">
        <f t="shared" si="1"/>
        <v>0</v>
      </c>
      <c r="AW30" s="210">
        <f t="shared" si="1"/>
        <v>40398.08</v>
      </c>
      <c r="AX30" s="189">
        <f aca="true" t="shared" si="2" ref="AX30:BI30">SUM(DI4:DI11)</f>
        <v>0</v>
      </c>
      <c r="AY30" s="185">
        <f t="shared" si="2"/>
        <v>0</v>
      </c>
      <c r="AZ30" s="185">
        <f t="shared" si="2"/>
        <v>0</v>
      </c>
      <c r="BA30" s="185">
        <f t="shared" si="2"/>
        <v>0</v>
      </c>
      <c r="BB30" s="185">
        <f t="shared" si="2"/>
        <v>0</v>
      </c>
      <c r="BC30" s="185">
        <f t="shared" si="2"/>
        <v>0</v>
      </c>
      <c r="BD30" s="185">
        <f t="shared" si="2"/>
        <v>0</v>
      </c>
      <c r="BE30" s="185">
        <f t="shared" si="2"/>
        <v>0</v>
      </c>
      <c r="BF30" s="185">
        <f t="shared" si="2"/>
        <v>0</v>
      </c>
      <c r="BG30" s="185">
        <f t="shared" si="2"/>
        <v>0</v>
      </c>
      <c r="BH30" s="185">
        <f t="shared" si="2"/>
        <v>0</v>
      </c>
      <c r="BI30" s="186">
        <f t="shared" si="2"/>
        <v>0</v>
      </c>
      <c r="BJ30" s="211">
        <f>SUM(BJ31:BJ37)</f>
        <v>330804.83999999997</v>
      </c>
    </row>
    <row r="31" spans="1:62" ht="13.5">
      <c r="A31" s="75" t="s">
        <v>37</v>
      </c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93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4"/>
      <c r="Z31" s="190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2"/>
      <c r="AL31" s="193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4"/>
      <c r="AX31" s="190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4"/>
      <c r="BJ31" s="195">
        <f>SUM(B31:BI31)</f>
        <v>0</v>
      </c>
    </row>
    <row r="32" spans="1:62" ht="13.5">
      <c r="A32" s="58" t="s">
        <v>38</v>
      </c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8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200"/>
      <c r="Z32" s="196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8"/>
      <c r="AL32" s="199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200"/>
      <c r="AX32" s="196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200"/>
      <c r="BJ32" s="201">
        <f aca="true" t="shared" si="3" ref="BJ32:BJ37">SUM(B32:BI32)</f>
        <v>0</v>
      </c>
    </row>
    <row r="33" spans="1:62" ht="13.5">
      <c r="A33" s="58" t="s">
        <v>39</v>
      </c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8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200"/>
      <c r="Z33" s="196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8"/>
      <c r="AL33" s="199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200"/>
      <c r="AX33" s="196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200"/>
      <c r="BJ33" s="201">
        <f t="shared" si="3"/>
        <v>0</v>
      </c>
    </row>
    <row r="34" spans="1:62" ht="13.5">
      <c r="A34" s="58" t="s">
        <v>40</v>
      </c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8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200"/>
      <c r="Z34" s="196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9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200"/>
      <c r="AX34" s="196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200"/>
      <c r="BJ34" s="201">
        <f t="shared" si="3"/>
        <v>0</v>
      </c>
    </row>
    <row r="35" spans="1:62" ht="13.5">
      <c r="A35" s="58" t="s">
        <v>41</v>
      </c>
      <c r="B35" s="196">
        <v>1200</v>
      </c>
      <c r="C35" s="197"/>
      <c r="D35" s="197"/>
      <c r="E35" s="197"/>
      <c r="F35" s="197"/>
      <c r="G35" s="197">
        <v>206.976</v>
      </c>
      <c r="H35" s="197"/>
      <c r="I35" s="197"/>
      <c r="J35" s="197"/>
      <c r="K35" s="197">
        <v>206.976</v>
      </c>
      <c r="L35" s="197"/>
      <c r="M35" s="198"/>
      <c r="N35" s="199"/>
      <c r="O35" s="197"/>
      <c r="P35" s="197">
        <v>206.976</v>
      </c>
      <c r="Q35" s="197"/>
      <c r="R35" s="197"/>
      <c r="S35" s="197"/>
      <c r="T35" s="197"/>
      <c r="U35" s="197">
        <v>206.976</v>
      </c>
      <c r="V35" s="197"/>
      <c r="W35" s="197">
        <v>206.976</v>
      </c>
      <c r="X35" s="197">
        <v>246.4</v>
      </c>
      <c r="Y35" s="200"/>
      <c r="Z35" s="196"/>
      <c r="AA35" s="197"/>
      <c r="AB35" s="197">
        <v>206.976</v>
      </c>
      <c r="AC35" s="197"/>
      <c r="AD35" s="197"/>
      <c r="AE35" s="197"/>
      <c r="AF35" s="197">
        <v>206.976</v>
      </c>
      <c r="AG35" s="197"/>
      <c r="AH35" s="197"/>
      <c r="AI35" s="197"/>
      <c r="AJ35" s="197">
        <v>206.976</v>
      </c>
      <c r="AK35" s="198"/>
      <c r="AL35" s="199"/>
      <c r="AM35" s="197"/>
      <c r="AN35" s="197">
        <v>206.976</v>
      </c>
      <c r="AO35" s="197"/>
      <c r="AP35" s="197"/>
      <c r="AQ35" s="197"/>
      <c r="AR35" s="197"/>
      <c r="AS35" s="197">
        <v>206.976</v>
      </c>
      <c r="AT35" s="197"/>
      <c r="AU35" s="197"/>
      <c r="AV35" s="197"/>
      <c r="AW35" s="200"/>
      <c r="AX35" s="196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200"/>
      <c r="BJ35" s="201">
        <f t="shared" si="3"/>
        <v>3516.160000000001</v>
      </c>
    </row>
    <row r="36" spans="1:62" ht="13.5">
      <c r="A36" s="58" t="s">
        <v>42</v>
      </c>
      <c r="B36" s="196"/>
      <c r="C36" s="197"/>
      <c r="D36" s="197"/>
      <c r="E36" s="197">
        <v>240</v>
      </c>
      <c r="F36" s="197"/>
      <c r="G36" s="214"/>
      <c r="H36" s="197">
        <v>240</v>
      </c>
      <c r="I36" s="197"/>
      <c r="J36" s="197">
        <v>240</v>
      </c>
      <c r="K36" s="197">
        <f>5817.6</f>
        <v>5817.6</v>
      </c>
      <c r="L36" s="197">
        <v>35000</v>
      </c>
      <c r="M36" s="198">
        <v>20000</v>
      </c>
      <c r="N36" s="199"/>
      <c r="O36" s="197"/>
      <c r="P36" s="197">
        <v>240</v>
      </c>
      <c r="Q36" s="197"/>
      <c r="R36" s="197"/>
      <c r="S36" s="197">
        <v>15000</v>
      </c>
      <c r="T36" s="197">
        <v>240</v>
      </c>
      <c r="U36" s="214"/>
      <c r="V36" s="197">
        <v>5817.6</v>
      </c>
      <c r="W36" s="197"/>
      <c r="X36" s="197">
        <f>1200</f>
        <v>1200</v>
      </c>
      <c r="Y36" s="200">
        <v>40000</v>
      </c>
      <c r="Z36" s="196">
        <v>4000</v>
      </c>
      <c r="AA36" s="197">
        <v>33255.68</v>
      </c>
      <c r="AB36" s="214"/>
      <c r="AC36" s="197">
        <v>240</v>
      </c>
      <c r="AD36" s="197"/>
      <c r="AE36" s="197"/>
      <c r="AF36" s="197">
        <v>240</v>
      </c>
      <c r="AG36" s="197"/>
      <c r="AH36" s="197"/>
      <c r="AI36" s="197"/>
      <c r="AJ36" s="197">
        <v>240</v>
      </c>
      <c r="AK36" s="198">
        <f>50000+33444.2</f>
        <v>83444.2</v>
      </c>
      <c r="AL36" s="199">
        <v>3500</v>
      </c>
      <c r="AM36" s="197"/>
      <c r="AN36" s="197">
        <v>240</v>
      </c>
      <c r="AO36" s="197"/>
      <c r="AP36" s="197">
        <v>924</v>
      </c>
      <c r="AQ36" s="197"/>
      <c r="AR36" s="197"/>
      <c r="AS36" s="197">
        <v>240</v>
      </c>
      <c r="AT36" s="197"/>
      <c r="AU36" s="197">
        <v>33524.8</v>
      </c>
      <c r="AV36" s="197"/>
      <c r="AW36" s="200">
        <v>40064</v>
      </c>
      <c r="AX36" s="196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200"/>
      <c r="BJ36" s="201">
        <f t="shared" si="3"/>
        <v>323947.88</v>
      </c>
    </row>
    <row r="37" spans="1:62" ht="14.25" thickBot="1">
      <c r="A37" s="104" t="s">
        <v>43</v>
      </c>
      <c r="B37" s="202"/>
      <c r="C37" s="202"/>
      <c r="D37" s="202"/>
      <c r="E37" s="202">
        <v>334.08</v>
      </c>
      <c r="F37" s="202"/>
      <c r="G37" s="202"/>
      <c r="H37" s="202"/>
      <c r="I37" s="202"/>
      <c r="J37" s="202"/>
      <c r="K37" s="202">
        <v>334.08</v>
      </c>
      <c r="L37" s="202"/>
      <c r="M37" s="202"/>
      <c r="N37" s="202"/>
      <c r="O37" s="202"/>
      <c r="P37" s="202"/>
      <c r="Q37" s="202"/>
      <c r="R37" s="202"/>
      <c r="S37" s="202"/>
      <c r="T37" s="202">
        <v>334.08</v>
      </c>
      <c r="U37" s="202"/>
      <c r="V37" s="202"/>
      <c r="W37" s="202"/>
      <c r="X37" s="202"/>
      <c r="Y37" s="202">
        <v>334.08</v>
      </c>
      <c r="Z37" s="202"/>
      <c r="AA37" s="202"/>
      <c r="AB37" s="202"/>
      <c r="AC37" s="202">
        <v>334.08</v>
      </c>
      <c r="AD37" s="202"/>
      <c r="AE37" s="202"/>
      <c r="AF37" s="202">
        <v>334.08</v>
      </c>
      <c r="AG37" s="202"/>
      <c r="AH37" s="202"/>
      <c r="AI37" s="202"/>
      <c r="AJ37" s="202">
        <v>334.08</v>
      </c>
      <c r="AK37" s="202"/>
      <c r="AL37" s="202"/>
      <c r="AM37" s="202"/>
      <c r="AN37" s="202">
        <v>334.08</v>
      </c>
      <c r="AO37" s="202"/>
      <c r="AP37" s="202"/>
      <c r="AQ37" s="202"/>
      <c r="AR37" s="202"/>
      <c r="AS37" s="202">
        <v>334.08</v>
      </c>
      <c r="AT37" s="202"/>
      <c r="AU37" s="202"/>
      <c r="AV37" s="202"/>
      <c r="AW37" s="202">
        <v>334.08</v>
      </c>
      <c r="AX37" s="202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4"/>
      <c r="BJ37" s="205">
        <f t="shared" si="3"/>
        <v>3340.7999999999997</v>
      </c>
    </row>
  </sheetData>
  <sheetProtection/>
  <conditionalFormatting sqref="B4:BI25">
    <cfRule type="cellIs" priority="2" dxfId="0" operator="equal" stopIfTrue="1">
      <formula>"X"</formula>
    </cfRule>
  </conditionalFormatting>
  <conditionalFormatting sqref="B4:AW6">
    <cfRule type="cellIs" priority="1" dxfId="0" operator="equal" stopIfTrue="1">
      <formula>"X"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37"/>
  <sheetViews>
    <sheetView zoomScalePageLayoutView="0" workbookViewId="0" topLeftCell="A13">
      <selection activeCell="H38" sqref="H38"/>
    </sheetView>
  </sheetViews>
  <sheetFormatPr defaultColWidth="9.140625" defaultRowHeight="12.75"/>
  <cols>
    <col min="1" max="1" width="23.8515625" style="1" customWidth="1"/>
    <col min="2" max="61" width="2.7109375" style="1" customWidth="1"/>
    <col min="62" max="63" width="9.140625" style="1" customWidth="1"/>
    <col min="64" max="64" width="24.57421875" style="1" bestFit="1" customWidth="1"/>
    <col min="65" max="16384" width="9.140625" style="1" customWidth="1"/>
  </cols>
  <sheetData>
    <row r="1" ht="13.5" thickBot="1">
      <c r="A1" s="1" t="s">
        <v>47</v>
      </c>
    </row>
    <row r="2" spans="1:61" ht="12.75">
      <c r="A2" s="55" t="s">
        <v>8</v>
      </c>
      <c r="B2" s="66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61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70">
        <v>24</v>
      </c>
      <c r="Z2" s="66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4">
        <v>36</v>
      </c>
      <c r="AL2" s="61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70">
        <v>48</v>
      </c>
      <c r="AX2" s="66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</row>
    <row r="3" spans="1:61" ht="13.5" thickBot="1">
      <c r="A3" s="56" t="s">
        <v>10</v>
      </c>
      <c r="B3" s="5">
        <f>IF(COUNTA(B4:B25)&gt;0,"X","")</f>
      </c>
      <c r="C3" s="6">
        <f aca="true" t="shared" si="0" ref="C3:BI3">IF(COUNTA(C4:C25)&gt;0,"X","")</f>
      </c>
      <c r="D3" s="6">
        <f t="shared" si="0"/>
      </c>
      <c r="E3" s="6">
        <f t="shared" si="0"/>
      </c>
      <c r="F3" s="6">
        <f t="shared" si="0"/>
      </c>
      <c r="G3" s="6">
        <f t="shared" si="0"/>
      </c>
      <c r="H3" s="6">
        <f t="shared" si="0"/>
      </c>
      <c r="I3" s="6">
        <f t="shared" si="0"/>
      </c>
      <c r="J3" s="6">
        <f t="shared" si="0"/>
      </c>
      <c r="K3" s="6">
        <f t="shared" si="0"/>
      </c>
      <c r="L3" s="6">
        <f t="shared" si="0"/>
      </c>
      <c r="M3" s="7">
        <f t="shared" si="0"/>
      </c>
      <c r="N3" s="62">
        <f t="shared" si="0"/>
      </c>
      <c r="O3" s="6">
        <f t="shared" si="0"/>
      </c>
      <c r="P3" s="6">
        <f t="shared" si="0"/>
      </c>
      <c r="Q3" s="6">
        <f t="shared" si="0"/>
      </c>
      <c r="R3" s="6">
        <f t="shared" si="0"/>
      </c>
      <c r="S3" s="6">
        <f t="shared" si="0"/>
      </c>
      <c r="T3" s="6">
        <f t="shared" si="0"/>
      </c>
      <c r="U3" s="6">
        <f t="shared" si="0"/>
      </c>
      <c r="V3" s="6">
        <f t="shared" si="0"/>
      </c>
      <c r="W3" s="6">
        <f t="shared" si="0"/>
      </c>
      <c r="X3" s="6">
        <f t="shared" si="0"/>
      </c>
      <c r="Y3" s="71">
        <f t="shared" si="0"/>
      </c>
      <c r="Z3" s="5">
        <f t="shared" si="0"/>
      </c>
      <c r="AA3" s="6">
        <f t="shared" si="0"/>
      </c>
      <c r="AB3" s="6">
        <f t="shared" si="0"/>
      </c>
      <c r="AC3" s="6">
        <f t="shared" si="0"/>
      </c>
      <c r="AD3" s="6">
        <f t="shared" si="0"/>
      </c>
      <c r="AE3" s="6">
        <f t="shared" si="0"/>
      </c>
      <c r="AF3" s="6">
        <f t="shared" si="0"/>
      </c>
      <c r="AG3" s="6">
        <f t="shared" si="0"/>
      </c>
      <c r="AH3" s="6">
        <f t="shared" si="0"/>
      </c>
      <c r="AI3" s="6">
        <f t="shared" si="0"/>
      </c>
      <c r="AJ3" s="6">
        <f t="shared" si="0"/>
      </c>
      <c r="AK3" s="7">
        <f t="shared" si="0"/>
      </c>
      <c r="AL3" s="62">
        <f t="shared" si="0"/>
      </c>
      <c r="AM3" s="6">
        <f t="shared" si="0"/>
      </c>
      <c r="AN3" s="6">
        <f t="shared" si="0"/>
      </c>
      <c r="AO3" s="6">
        <f t="shared" si="0"/>
      </c>
      <c r="AP3" s="6">
        <f t="shared" si="0"/>
      </c>
      <c r="AQ3" s="6">
        <f t="shared" si="0"/>
      </c>
      <c r="AR3" s="6">
        <f t="shared" si="0"/>
      </c>
      <c r="AS3" s="6">
        <f t="shared" si="0"/>
      </c>
      <c r="AT3" s="6">
        <f t="shared" si="0"/>
      </c>
      <c r="AU3" s="6">
        <f t="shared" si="0"/>
      </c>
      <c r="AV3" s="6">
        <f t="shared" si="0"/>
      </c>
      <c r="AW3" s="71">
        <f t="shared" si="0"/>
      </c>
      <c r="AX3" s="5">
        <f t="shared" si="0"/>
      </c>
      <c r="AY3" s="6">
        <f t="shared" si="0"/>
      </c>
      <c r="AZ3" s="6">
        <f t="shared" si="0"/>
      </c>
      <c r="BA3" s="6">
        <f t="shared" si="0"/>
      </c>
      <c r="BB3" s="6">
        <f t="shared" si="0"/>
      </c>
      <c r="BC3" s="6">
        <f t="shared" si="0"/>
      </c>
      <c r="BD3" s="6">
        <f t="shared" si="0"/>
      </c>
      <c r="BE3" s="6">
        <f t="shared" si="0"/>
      </c>
      <c r="BF3" s="6">
        <f t="shared" si="0"/>
      </c>
      <c r="BG3" s="6">
        <f t="shared" si="0"/>
      </c>
      <c r="BH3" s="6">
        <f t="shared" si="0"/>
      </c>
      <c r="BI3" s="7">
        <f t="shared" si="0"/>
      </c>
    </row>
    <row r="4" spans="1:61" ht="12.75">
      <c r="A4" s="75" t="s">
        <v>9</v>
      </c>
      <c r="B4" s="78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76"/>
      <c r="O4" s="47"/>
      <c r="P4" s="47"/>
      <c r="Q4" s="47"/>
      <c r="R4" s="47"/>
      <c r="S4" s="47"/>
      <c r="T4" s="47"/>
      <c r="U4" s="47"/>
      <c r="V4" s="47"/>
      <c r="W4" s="47"/>
      <c r="X4" s="47"/>
      <c r="Y4" s="80"/>
      <c r="Z4" s="78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8"/>
      <c r="AL4" s="76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80"/>
      <c r="AX4" s="78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8"/>
    </row>
    <row r="5" spans="1:61" ht="12.75">
      <c r="A5" s="58" t="s">
        <v>11</v>
      </c>
      <c r="B5" s="67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63"/>
      <c r="O5" s="41"/>
      <c r="P5" s="41"/>
      <c r="Q5" s="41"/>
      <c r="R5" s="41"/>
      <c r="S5" s="41"/>
      <c r="T5" s="41"/>
      <c r="U5" s="41"/>
      <c r="V5" s="41"/>
      <c r="W5" s="41"/>
      <c r="X5" s="41"/>
      <c r="Y5" s="72"/>
      <c r="Z5" s="67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63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72"/>
      <c r="AX5" s="67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2"/>
    </row>
    <row r="6" spans="1:61" ht="12.75">
      <c r="A6" s="58" t="s">
        <v>12</v>
      </c>
      <c r="B6" s="67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63"/>
      <c r="O6" s="41"/>
      <c r="P6" s="41"/>
      <c r="Q6" s="41"/>
      <c r="R6" s="41"/>
      <c r="S6" s="41"/>
      <c r="T6" s="41"/>
      <c r="U6" s="41"/>
      <c r="V6" s="41"/>
      <c r="W6" s="41"/>
      <c r="X6" s="41"/>
      <c r="Y6" s="72"/>
      <c r="Z6" s="67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  <c r="AL6" s="63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72"/>
      <c r="AX6" s="67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2"/>
    </row>
    <row r="7" spans="1:61" ht="12.75">
      <c r="A7" s="58" t="s">
        <v>13</v>
      </c>
      <c r="B7" s="67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63"/>
      <c r="O7" s="41"/>
      <c r="P7" s="41"/>
      <c r="Q7" s="41"/>
      <c r="R7" s="41"/>
      <c r="S7" s="41"/>
      <c r="T7" s="41"/>
      <c r="U7" s="41"/>
      <c r="V7" s="41"/>
      <c r="W7" s="41"/>
      <c r="X7" s="41"/>
      <c r="Y7" s="72"/>
      <c r="Z7" s="67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  <c r="AL7" s="63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72"/>
      <c r="AX7" s="67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2.75">
      <c r="A8" s="58" t="s">
        <v>14</v>
      </c>
      <c r="B8" s="67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3"/>
      <c r="O8" s="41"/>
      <c r="P8" s="41"/>
      <c r="Q8" s="41"/>
      <c r="R8" s="41"/>
      <c r="S8" s="41"/>
      <c r="T8" s="41"/>
      <c r="U8" s="41"/>
      <c r="V8" s="41"/>
      <c r="W8" s="41"/>
      <c r="X8" s="41"/>
      <c r="Y8" s="72"/>
      <c r="Z8" s="67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  <c r="AL8" s="63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72"/>
      <c r="AX8" s="67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2"/>
    </row>
    <row r="9" spans="1:61" ht="12.75">
      <c r="A9" s="58" t="s">
        <v>15</v>
      </c>
      <c r="B9" s="67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63"/>
      <c r="O9" s="41"/>
      <c r="P9" s="41"/>
      <c r="Q9" s="41"/>
      <c r="R9" s="41"/>
      <c r="S9" s="41"/>
      <c r="T9" s="41"/>
      <c r="U9" s="41"/>
      <c r="V9" s="41"/>
      <c r="W9" s="41"/>
      <c r="X9" s="41"/>
      <c r="Y9" s="72"/>
      <c r="Z9" s="67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63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72"/>
      <c r="AX9" s="67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2"/>
    </row>
    <row r="10" spans="1:61" ht="12.75">
      <c r="A10" s="58" t="s">
        <v>16</v>
      </c>
      <c r="B10" s="6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63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2"/>
      <c r="Z10" s="67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63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72"/>
      <c r="AX10" s="67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1:61" ht="12.75">
      <c r="A11" s="58" t="s">
        <v>17</v>
      </c>
      <c r="B11" s="6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6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72"/>
      <c r="Z11" s="67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L11" s="63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72"/>
      <c r="AX11" s="67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2"/>
    </row>
    <row r="12" spans="1:61" ht="12.75">
      <c r="A12" s="58" t="s">
        <v>18</v>
      </c>
      <c r="B12" s="6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6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72"/>
      <c r="Z12" s="67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  <c r="AL12" s="63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72"/>
      <c r="AX12" s="67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2"/>
    </row>
    <row r="13" spans="1:61" ht="12.75">
      <c r="A13" s="58" t="s">
        <v>19</v>
      </c>
      <c r="B13" s="6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2"/>
      <c r="Z13" s="67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L13" s="63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72"/>
      <c r="AX13" s="67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2"/>
    </row>
    <row r="14" spans="1:61" ht="12.75">
      <c r="A14" s="58" t="s">
        <v>20</v>
      </c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63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72"/>
      <c r="Z14" s="67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63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72"/>
      <c r="AX14" s="67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2"/>
    </row>
    <row r="15" spans="1:61" ht="12.75">
      <c r="A15" s="58" t="s">
        <v>21</v>
      </c>
      <c r="B15" s="6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63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72"/>
      <c r="Z15" s="67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L15" s="63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72"/>
      <c r="AX15" s="67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</row>
    <row r="16" spans="1:61" ht="12.75">
      <c r="A16" s="58" t="s">
        <v>22</v>
      </c>
      <c r="B16" s="6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6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72"/>
      <c r="Z16" s="67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2"/>
      <c r="AL16" s="6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72"/>
      <c r="AX16" s="67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</row>
    <row r="17" spans="1:61" ht="12.75">
      <c r="A17" s="58" t="s">
        <v>23</v>
      </c>
      <c r="B17" s="6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6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72"/>
      <c r="Z17" s="6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  <c r="AL17" s="63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72"/>
      <c r="AX17" s="67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</row>
    <row r="18" spans="1:61" ht="12.75">
      <c r="A18" s="58" t="s">
        <v>24</v>
      </c>
      <c r="B18" s="6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6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72"/>
      <c r="Z18" s="6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L18" s="63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72"/>
      <c r="AX18" s="67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</row>
    <row r="19" spans="1:61" ht="12.75">
      <c r="A19" s="58" t="s">
        <v>25</v>
      </c>
      <c r="B19" s="6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6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2"/>
      <c r="Z19" s="6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63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72"/>
      <c r="AX19" s="67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</row>
    <row r="20" spans="1:61" ht="12.75">
      <c r="A20" s="58" t="s">
        <v>26</v>
      </c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63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72"/>
      <c r="Z20" s="67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6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72"/>
      <c r="AX20" s="67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</row>
    <row r="21" spans="1:61" ht="12.75">
      <c r="A21" s="58" t="s">
        <v>27</v>
      </c>
      <c r="B21" s="6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2"/>
      <c r="Z21" s="67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6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72"/>
      <c r="AX21" s="67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2.75">
      <c r="A22" s="58" t="s">
        <v>28</v>
      </c>
      <c r="B22" s="6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2"/>
      <c r="Z22" s="67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63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72"/>
      <c r="AX22" s="67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</row>
    <row r="23" spans="1:61" ht="12.75">
      <c r="A23" s="58" t="s">
        <v>29</v>
      </c>
      <c r="B23" s="6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72"/>
      <c r="Z23" s="67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63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72"/>
      <c r="AX23" s="67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</row>
    <row r="24" spans="1:61" ht="12.75">
      <c r="A24" s="59" t="s">
        <v>30</v>
      </c>
      <c r="B24" s="6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6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72"/>
      <c r="Z24" s="67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63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72"/>
      <c r="AX24" s="67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</row>
    <row r="25" spans="1:61" ht="13.5" thickBot="1">
      <c r="A25" s="60" t="s">
        <v>31</v>
      </c>
      <c r="B25" s="7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81"/>
      <c r="Z25" s="7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77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81"/>
      <c r="AX25" s="7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</row>
    <row r="28" ht="13.5" thickBot="1">
      <c r="A28" s="1" t="s">
        <v>44</v>
      </c>
    </row>
    <row r="29" spans="1:62" ht="12.75">
      <c r="A29" s="55" t="s">
        <v>8</v>
      </c>
      <c r="B29" s="66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4">
        <v>12</v>
      </c>
      <c r="N29" s="61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70">
        <v>24</v>
      </c>
      <c r="Z29" s="66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4">
        <v>36</v>
      </c>
      <c r="AL29" s="61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70">
        <v>48</v>
      </c>
      <c r="AX29" s="66">
        <v>49</v>
      </c>
      <c r="AY29" s="3">
        <v>50</v>
      </c>
      <c r="AZ29" s="3">
        <v>51</v>
      </c>
      <c r="BA29" s="3">
        <v>52</v>
      </c>
      <c r="BB29" s="3">
        <v>53</v>
      </c>
      <c r="BC29" s="3">
        <v>54</v>
      </c>
      <c r="BD29" s="3">
        <v>55</v>
      </c>
      <c r="BE29" s="3">
        <v>56</v>
      </c>
      <c r="BF29" s="3">
        <v>57</v>
      </c>
      <c r="BG29" s="3">
        <v>58</v>
      </c>
      <c r="BH29" s="3">
        <v>59</v>
      </c>
      <c r="BI29" s="4">
        <v>60</v>
      </c>
      <c r="BJ29" s="4" t="s">
        <v>32</v>
      </c>
    </row>
    <row r="30" spans="1:62" ht="13.5" thickBot="1">
      <c r="A30" s="56" t="s">
        <v>46</v>
      </c>
      <c r="B30" s="92">
        <f aca="true" t="shared" si="1" ref="B30:AG30">SUM(BM4:BM11)</f>
        <v>0</v>
      </c>
      <c r="C30" s="93">
        <f t="shared" si="1"/>
        <v>0</v>
      </c>
      <c r="D30" s="93">
        <f t="shared" si="1"/>
        <v>0</v>
      </c>
      <c r="E30" s="93">
        <f t="shared" si="1"/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  <c r="J30" s="93">
        <f t="shared" si="1"/>
        <v>0</v>
      </c>
      <c r="K30" s="93">
        <f t="shared" si="1"/>
        <v>0</v>
      </c>
      <c r="L30" s="93">
        <f t="shared" si="1"/>
        <v>0</v>
      </c>
      <c r="M30" s="94">
        <f t="shared" si="1"/>
        <v>0</v>
      </c>
      <c r="N30" s="95">
        <f t="shared" si="1"/>
        <v>0</v>
      </c>
      <c r="O30" s="93">
        <f t="shared" si="1"/>
        <v>0</v>
      </c>
      <c r="P30" s="93">
        <f t="shared" si="1"/>
        <v>0</v>
      </c>
      <c r="Q30" s="93">
        <f t="shared" si="1"/>
        <v>0</v>
      </c>
      <c r="R30" s="93">
        <f t="shared" si="1"/>
        <v>0</v>
      </c>
      <c r="S30" s="93">
        <f t="shared" si="1"/>
        <v>0</v>
      </c>
      <c r="T30" s="93">
        <f t="shared" si="1"/>
        <v>0</v>
      </c>
      <c r="U30" s="93">
        <f t="shared" si="1"/>
        <v>0</v>
      </c>
      <c r="V30" s="93">
        <f t="shared" si="1"/>
        <v>0</v>
      </c>
      <c r="W30" s="93">
        <f t="shared" si="1"/>
        <v>0</v>
      </c>
      <c r="X30" s="93">
        <f t="shared" si="1"/>
        <v>0</v>
      </c>
      <c r="Y30" s="96">
        <f t="shared" si="1"/>
        <v>0</v>
      </c>
      <c r="Z30" s="97">
        <f t="shared" si="1"/>
        <v>0</v>
      </c>
      <c r="AA30" s="93">
        <f t="shared" si="1"/>
        <v>0</v>
      </c>
      <c r="AB30" s="93">
        <f t="shared" si="1"/>
        <v>0</v>
      </c>
      <c r="AC30" s="93">
        <f t="shared" si="1"/>
        <v>0</v>
      </c>
      <c r="AD30" s="93">
        <f t="shared" si="1"/>
        <v>0</v>
      </c>
      <c r="AE30" s="93">
        <f t="shared" si="1"/>
        <v>0</v>
      </c>
      <c r="AF30" s="93">
        <f t="shared" si="1"/>
        <v>0</v>
      </c>
      <c r="AG30" s="93">
        <f t="shared" si="1"/>
        <v>0</v>
      </c>
      <c r="AH30" s="93">
        <f aca="true" t="shared" si="2" ref="AH30:BJ30">SUM(CS4:CS11)</f>
        <v>0</v>
      </c>
      <c r="AI30" s="93">
        <f t="shared" si="2"/>
        <v>0</v>
      </c>
      <c r="AJ30" s="93">
        <f t="shared" si="2"/>
        <v>0</v>
      </c>
      <c r="AK30" s="94">
        <f t="shared" si="2"/>
        <v>0</v>
      </c>
      <c r="AL30" s="95">
        <f t="shared" si="2"/>
        <v>0</v>
      </c>
      <c r="AM30" s="93">
        <f t="shared" si="2"/>
        <v>0</v>
      </c>
      <c r="AN30" s="93">
        <f t="shared" si="2"/>
        <v>0</v>
      </c>
      <c r="AO30" s="93">
        <f t="shared" si="2"/>
        <v>0</v>
      </c>
      <c r="AP30" s="93">
        <f t="shared" si="2"/>
        <v>0</v>
      </c>
      <c r="AQ30" s="93">
        <f t="shared" si="2"/>
        <v>0</v>
      </c>
      <c r="AR30" s="93">
        <f t="shared" si="2"/>
        <v>0</v>
      </c>
      <c r="AS30" s="93">
        <f t="shared" si="2"/>
        <v>0</v>
      </c>
      <c r="AT30" s="93">
        <f t="shared" si="2"/>
        <v>0</v>
      </c>
      <c r="AU30" s="93">
        <f t="shared" si="2"/>
        <v>0</v>
      </c>
      <c r="AV30" s="93">
        <f t="shared" si="2"/>
        <v>0</v>
      </c>
      <c r="AW30" s="96">
        <f t="shared" si="2"/>
        <v>0</v>
      </c>
      <c r="AX30" s="97">
        <f t="shared" si="2"/>
        <v>0</v>
      </c>
      <c r="AY30" s="93">
        <f t="shared" si="2"/>
        <v>0</v>
      </c>
      <c r="AZ30" s="93">
        <f t="shared" si="2"/>
        <v>0</v>
      </c>
      <c r="BA30" s="93">
        <f t="shared" si="2"/>
        <v>0</v>
      </c>
      <c r="BB30" s="93">
        <f t="shared" si="2"/>
        <v>0</v>
      </c>
      <c r="BC30" s="93">
        <f t="shared" si="2"/>
        <v>0</v>
      </c>
      <c r="BD30" s="93">
        <f t="shared" si="2"/>
        <v>0</v>
      </c>
      <c r="BE30" s="93">
        <f t="shared" si="2"/>
        <v>0</v>
      </c>
      <c r="BF30" s="93">
        <f t="shared" si="2"/>
        <v>0</v>
      </c>
      <c r="BG30" s="93">
        <f t="shared" si="2"/>
        <v>0</v>
      </c>
      <c r="BH30" s="93">
        <f t="shared" si="2"/>
        <v>0</v>
      </c>
      <c r="BI30" s="94">
        <f t="shared" si="2"/>
        <v>0</v>
      </c>
      <c r="BJ30" s="98">
        <f t="shared" si="2"/>
        <v>0</v>
      </c>
    </row>
    <row r="31" spans="1:62" ht="12.75">
      <c r="A31" s="75" t="s">
        <v>37</v>
      </c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85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6"/>
      <c r="Z31" s="82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4"/>
      <c r="AL31" s="85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6"/>
      <c r="AX31" s="82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6"/>
      <c r="BJ31" s="99">
        <f>SUM(B31:BI31)</f>
        <v>0</v>
      </c>
    </row>
    <row r="32" spans="1:62" ht="12.75">
      <c r="A32" s="58" t="s">
        <v>38</v>
      </c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90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91"/>
      <c r="Z32" s="87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  <c r="AL32" s="90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91"/>
      <c r="AX32" s="87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91"/>
      <c r="BJ32" s="100">
        <f aca="true" t="shared" si="3" ref="BJ32:BJ37">SUM(B32:BI32)</f>
        <v>0</v>
      </c>
    </row>
    <row r="33" spans="1:62" ht="12.75">
      <c r="A33" s="58" t="s">
        <v>39</v>
      </c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90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91"/>
      <c r="Z33" s="87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9"/>
      <c r="AL33" s="90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91"/>
      <c r="AX33" s="87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91"/>
      <c r="BJ33" s="100">
        <f t="shared" si="3"/>
        <v>0</v>
      </c>
    </row>
    <row r="34" spans="1:62" ht="12.75">
      <c r="A34" s="58" t="s">
        <v>40</v>
      </c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0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91"/>
      <c r="Z34" s="87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9"/>
      <c r="AL34" s="90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91"/>
      <c r="AX34" s="87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91"/>
      <c r="BJ34" s="100">
        <f t="shared" si="3"/>
        <v>0</v>
      </c>
    </row>
    <row r="35" spans="1:62" ht="12.75">
      <c r="A35" s="58" t="s">
        <v>41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90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91"/>
      <c r="Z35" s="87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9"/>
      <c r="AL35" s="90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91"/>
      <c r="AX35" s="87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91"/>
      <c r="BJ35" s="100">
        <f t="shared" si="3"/>
        <v>0</v>
      </c>
    </row>
    <row r="36" spans="1:62" ht="12.75">
      <c r="A36" s="58" t="s">
        <v>42</v>
      </c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90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91"/>
      <c r="Z36" s="87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9"/>
      <c r="AL36" s="90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91"/>
      <c r="AX36" s="87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91"/>
      <c r="BJ36" s="100">
        <f t="shared" si="3"/>
        <v>0</v>
      </c>
    </row>
    <row r="37" spans="1:62" ht="13.5" thickBot="1">
      <c r="A37" s="104" t="s">
        <v>43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8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9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  <c r="AL37" s="108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9"/>
      <c r="AX37" s="105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9"/>
      <c r="BJ37" s="110">
        <f t="shared" si="3"/>
        <v>0</v>
      </c>
    </row>
  </sheetData>
  <sheetProtection/>
  <conditionalFormatting sqref="B4:BI25">
    <cfRule type="cellIs" priority="1" dxfId="0" operator="equal" stopIfTrue="1">
      <formula>"X"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37"/>
  <sheetViews>
    <sheetView zoomScalePageLayoutView="0" workbookViewId="0" topLeftCell="A10">
      <selection activeCell="A28" sqref="A28:BJ37"/>
    </sheetView>
  </sheetViews>
  <sheetFormatPr defaultColWidth="9.140625" defaultRowHeight="12.75"/>
  <cols>
    <col min="1" max="1" width="24.140625" style="1" customWidth="1"/>
    <col min="2" max="61" width="2.7109375" style="1" customWidth="1"/>
    <col min="62" max="63" width="9.140625" style="1" customWidth="1"/>
    <col min="64" max="64" width="24.57421875" style="1" bestFit="1" customWidth="1"/>
    <col min="65" max="16384" width="9.140625" style="1" customWidth="1"/>
  </cols>
  <sheetData>
    <row r="1" ht="13.5" thickBot="1">
      <c r="A1" s="1" t="s">
        <v>47</v>
      </c>
    </row>
    <row r="2" spans="1:61" ht="12.75">
      <c r="A2" s="55" t="s">
        <v>8</v>
      </c>
      <c r="B2" s="66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61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70">
        <v>24</v>
      </c>
      <c r="Z2" s="66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4">
        <v>36</v>
      </c>
      <c r="AL2" s="61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70">
        <v>48</v>
      </c>
      <c r="AX2" s="66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</row>
    <row r="3" spans="1:61" ht="13.5" thickBot="1">
      <c r="A3" s="56" t="s">
        <v>10</v>
      </c>
      <c r="B3" s="5">
        <f>IF(COUNTA(B4:B25)&gt;0,"X","")</f>
      </c>
      <c r="C3" s="6">
        <f aca="true" t="shared" si="0" ref="C3:BI3">IF(COUNTA(C4:C25)&gt;0,"X","")</f>
      </c>
      <c r="D3" s="6">
        <f t="shared" si="0"/>
      </c>
      <c r="E3" s="6">
        <f t="shared" si="0"/>
      </c>
      <c r="F3" s="6">
        <f t="shared" si="0"/>
      </c>
      <c r="G3" s="6">
        <f t="shared" si="0"/>
      </c>
      <c r="H3" s="6">
        <f t="shared" si="0"/>
      </c>
      <c r="I3" s="6">
        <f t="shared" si="0"/>
      </c>
      <c r="J3" s="6">
        <f t="shared" si="0"/>
      </c>
      <c r="K3" s="6">
        <f t="shared" si="0"/>
      </c>
      <c r="L3" s="6">
        <f t="shared" si="0"/>
      </c>
      <c r="M3" s="7">
        <f t="shared" si="0"/>
      </c>
      <c r="N3" s="62">
        <f t="shared" si="0"/>
      </c>
      <c r="O3" s="6">
        <f t="shared" si="0"/>
      </c>
      <c r="P3" s="6">
        <f t="shared" si="0"/>
      </c>
      <c r="Q3" s="6">
        <f t="shared" si="0"/>
      </c>
      <c r="R3" s="6">
        <f t="shared" si="0"/>
      </c>
      <c r="S3" s="6">
        <f t="shared" si="0"/>
      </c>
      <c r="T3" s="6">
        <f t="shared" si="0"/>
      </c>
      <c r="U3" s="6">
        <f t="shared" si="0"/>
      </c>
      <c r="V3" s="6">
        <f t="shared" si="0"/>
      </c>
      <c r="W3" s="6">
        <f t="shared" si="0"/>
      </c>
      <c r="X3" s="6">
        <f t="shared" si="0"/>
      </c>
      <c r="Y3" s="71">
        <f t="shared" si="0"/>
      </c>
      <c r="Z3" s="5">
        <f t="shared" si="0"/>
      </c>
      <c r="AA3" s="6">
        <f t="shared" si="0"/>
      </c>
      <c r="AB3" s="6">
        <f t="shared" si="0"/>
      </c>
      <c r="AC3" s="6">
        <f t="shared" si="0"/>
      </c>
      <c r="AD3" s="6">
        <f t="shared" si="0"/>
      </c>
      <c r="AE3" s="6">
        <f t="shared" si="0"/>
      </c>
      <c r="AF3" s="6">
        <f t="shared" si="0"/>
      </c>
      <c r="AG3" s="6">
        <f t="shared" si="0"/>
      </c>
      <c r="AH3" s="6">
        <f t="shared" si="0"/>
      </c>
      <c r="AI3" s="6">
        <f t="shared" si="0"/>
      </c>
      <c r="AJ3" s="6">
        <f t="shared" si="0"/>
      </c>
      <c r="AK3" s="7">
        <f t="shared" si="0"/>
      </c>
      <c r="AL3" s="62">
        <f t="shared" si="0"/>
      </c>
      <c r="AM3" s="6">
        <f t="shared" si="0"/>
      </c>
      <c r="AN3" s="6">
        <f t="shared" si="0"/>
      </c>
      <c r="AO3" s="6">
        <f t="shared" si="0"/>
      </c>
      <c r="AP3" s="6">
        <f t="shared" si="0"/>
      </c>
      <c r="AQ3" s="6">
        <f t="shared" si="0"/>
      </c>
      <c r="AR3" s="6">
        <f t="shared" si="0"/>
      </c>
      <c r="AS3" s="6">
        <f t="shared" si="0"/>
      </c>
      <c r="AT3" s="6">
        <f t="shared" si="0"/>
      </c>
      <c r="AU3" s="6">
        <f t="shared" si="0"/>
      </c>
      <c r="AV3" s="6">
        <f t="shared" si="0"/>
      </c>
      <c r="AW3" s="71">
        <f t="shared" si="0"/>
      </c>
      <c r="AX3" s="5">
        <f t="shared" si="0"/>
      </c>
      <c r="AY3" s="6">
        <f t="shared" si="0"/>
      </c>
      <c r="AZ3" s="6">
        <f t="shared" si="0"/>
      </c>
      <c r="BA3" s="6">
        <f t="shared" si="0"/>
      </c>
      <c r="BB3" s="6">
        <f t="shared" si="0"/>
      </c>
      <c r="BC3" s="6">
        <f t="shared" si="0"/>
      </c>
      <c r="BD3" s="6">
        <f t="shared" si="0"/>
      </c>
      <c r="BE3" s="6">
        <f t="shared" si="0"/>
      </c>
      <c r="BF3" s="6">
        <f t="shared" si="0"/>
      </c>
      <c r="BG3" s="6">
        <f t="shared" si="0"/>
      </c>
      <c r="BH3" s="6">
        <f t="shared" si="0"/>
      </c>
      <c r="BI3" s="7">
        <f t="shared" si="0"/>
      </c>
    </row>
    <row r="4" spans="1:61" ht="12.75">
      <c r="A4" s="75" t="s">
        <v>9</v>
      </c>
      <c r="B4" s="78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76"/>
      <c r="O4" s="47"/>
      <c r="P4" s="47"/>
      <c r="Q4" s="47"/>
      <c r="R4" s="47"/>
      <c r="S4" s="47"/>
      <c r="T4" s="47"/>
      <c r="U4" s="47"/>
      <c r="V4" s="47"/>
      <c r="W4" s="47"/>
      <c r="X4" s="47"/>
      <c r="Y4" s="80"/>
      <c r="Z4" s="78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8"/>
      <c r="AL4" s="76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80"/>
      <c r="AX4" s="78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8"/>
    </row>
    <row r="5" spans="1:61" ht="12.75">
      <c r="A5" s="58" t="s">
        <v>11</v>
      </c>
      <c r="B5" s="67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63"/>
      <c r="O5" s="41"/>
      <c r="P5" s="41"/>
      <c r="Q5" s="41"/>
      <c r="R5" s="41"/>
      <c r="S5" s="41"/>
      <c r="T5" s="41"/>
      <c r="U5" s="41"/>
      <c r="V5" s="41"/>
      <c r="W5" s="41"/>
      <c r="X5" s="41"/>
      <c r="Y5" s="72"/>
      <c r="Z5" s="67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63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72"/>
      <c r="AX5" s="67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2"/>
    </row>
    <row r="6" spans="1:61" ht="12.75">
      <c r="A6" s="58" t="s">
        <v>12</v>
      </c>
      <c r="B6" s="67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63"/>
      <c r="O6" s="41"/>
      <c r="P6" s="41"/>
      <c r="Q6" s="41"/>
      <c r="R6" s="41"/>
      <c r="S6" s="41"/>
      <c r="T6" s="41"/>
      <c r="U6" s="41"/>
      <c r="V6" s="41"/>
      <c r="W6" s="41"/>
      <c r="X6" s="41"/>
      <c r="Y6" s="72"/>
      <c r="Z6" s="67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  <c r="AL6" s="63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72"/>
      <c r="AX6" s="67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2"/>
    </row>
    <row r="7" spans="1:61" ht="12.75">
      <c r="A7" s="58" t="s">
        <v>13</v>
      </c>
      <c r="B7" s="67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63"/>
      <c r="O7" s="41"/>
      <c r="P7" s="41"/>
      <c r="Q7" s="41"/>
      <c r="R7" s="41"/>
      <c r="S7" s="41"/>
      <c r="T7" s="41"/>
      <c r="U7" s="41"/>
      <c r="V7" s="41"/>
      <c r="W7" s="41"/>
      <c r="X7" s="41"/>
      <c r="Y7" s="72"/>
      <c r="Z7" s="67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  <c r="AL7" s="63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72"/>
      <c r="AX7" s="67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2.75">
      <c r="A8" s="58" t="s">
        <v>14</v>
      </c>
      <c r="B8" s="67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3"/>
      <c r="O8" s="41"/>
      <c r="P8" s="41"/>
      <c r="Q8" s="41"/>
      <c r="R8" s="41"/>
      <c r="S8" s="41"/>
      <c r="T8" s="41"/>
      <c r="U8" s="41"/>
      <c r="V8" s="41"/>
      <c r="W8" s="41"/>
      <c r="X8" s="41"/>
      <c r="Y8" s="72"/>
      <c r="Z8" s="67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  <c r="AL8" s="63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72"/>
      <c r="AX8" s="67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2"/>
    </row>
    <row r="9" spans="1:61" ht="12.75">
      <c r="A9" s="58" t="s">
        <v>15</v>
      </c>
      <c r="B9" s="67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63"/>
      <c r="O9" s="41"/>
      <c r="P9" s="41"/>
      <c r="Q9" s="41"/>
      <c r="R9" s="41"/>
      <c r="S9" s="41"/>
      <c r="T9" s="41"/>
      <c r="U9" s="41"/>
      <c r="V9" s="41"/>
      <c r="W9" s="41"/>
      <c r="X9" s="41"/>
      <c r="Y9" s="72"/>
      <c r="Z9" s="67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63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72"/>
      <c r="AX9" s="67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2"/>
    </row>
    <row r="10" spans="1:61" ht="12.75">
      <c r="A10" s="58" t="s">
        <v>16</v>
      </c>
      <c r="B10" s="6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63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2"/>
      <c r="Z10" s="67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63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72"/>
      <c r="AX10" s="67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1:61" ht="12.75">
      <c r="A11" s="58" t="s">
        <v>17</v>
      </c>
      <c r="B11" s="6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6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72"/>
      <c r="Z11" s="67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L11" s="63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72"/>
      <c r="AX11" s="67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2"/>
    </row>
    <row r="12" spans="1:61" ht="12.75">
      <c r="A12" s="58" t="s">
        <v>18</v>
      </c>
      <c r="B12" s="6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6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72"/>
      <c r="Z12" s="67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  <c r="AL12" s="63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72"/>
      <c r="AX12" s="67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2"/>
    </row>
    <row r="13" spans="1:61" ht="12.75">
      <c r="A13" s="58" t="s">
        <v>19</v>
      </c>
      <c r="B13" s="6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2"/>
      <c r="Z13" s="67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L13" s="63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72"/>
      <c r="AX13" s="67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2"/>
    </row>
    <row r="14" spans="1:61" ht="12.75">
      <c r="A14" s="58" t="s">
        <v>20</v>
      </c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63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72"/>
      <c r="Z14" s="67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63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72"/>
      <c r="AX14" s="67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2"/>
    </row>
    <row r="15" spans="1:61" ht="12.75">
      <c r="A15" s="58" t="s">
        <v>21</v>
      </c>
      <c r="B15" s="6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63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72"/>
      <c r="Z15" s="67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L15" s="63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72"/>
      <c r="AX15" s="67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</row>
    <row r="16" spans="1:61" ht="12.75">
      <c r="A16" s="58" t="s">
        <v>22</v>
      </c>
      <c r="B16" s="6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6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72"/>
      <c r="Z16" s="67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2"/>
      <c r="AL16" s="6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72"/>
      <c r="AX16" s="67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</row>
    <row r="17" spans="1:61" ht="12.75">
      <c r="A17" s="58" t="s">
        <v>23</v>
      </c>
      <c r="B17" s="6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6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72"/>
      <c r="Z17" s="6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  <c r="AL17" s="63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72"/>
      <c r="AX17" s="67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</row>
    <row r="18" spans="1:61" ht="12.75">
      <c r="A18" s="58" t="s">
        <v>24</v>
      </c>
      <c r="B18" s="6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6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72"/>
      <c r="Z18" s="6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L18" s="63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72"/>
      <c r="AX18" s="67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</row>
    <row r="19" spans="1:61" ht="12.75">
      <c r="A19" s="58" t="s">
        <v>25</v>
      </c>
      <c r="B19" s="6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6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2"/>
      <c r="Z19" s="6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63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72"/>
      <c r="AX19" s="67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</row>
    <row r="20" spans="1:61" ht="12.75">
      <c r="A20" s="58" t="s">
        <v>26</v>
      </c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63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72"/>
      <c r="Z20" s="67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6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72"/>
      <c r="AX20" s="67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</row>
    <row r="21" spans="1:61" ht="12.75">
      <c r="A21" s="58" t="s">
        <v>27</v>
      </c>
      <c r="B21" s="6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2"/>
      <c r="Z21" s="67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6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72"/>
      <c r="AX21" s="67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2.75">
      <c r="A22" s="58" t="s">
        <v>28</v>
      </c>
      <c r="B22" s="6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2"/>
      <c r="Z22" s="67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63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72"/>
      <c r="AX22" s="67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</row>
    <row r="23" spans="1:61" ht="12.75">
      <c r="A23" s="58" t="s">
        <v>29</v>
      </c>
      <c r="B23" s="6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72"/>
      <c r="Z23" s="67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63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72"/>
      <c r="AX23" s="67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</row>
    <row r="24" spans="1:61" ht="13.5" thickBot="1">
      <c r="A24" s="59" t="s">
        <v>30</v>
      </c>
      <c r="B24" s="6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6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72"/>
      <c r="Z24" s="67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63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72"/>
      <c r="AX24" s="7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50"/>
    </row>
    <row r="25" spans="1:61" ht="13.5" thickBot="1">
      <c r="A25" s="60" t="s">
        <v>31</v>
      </c>
      <c r="B25" s="7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81"/>
      <c r="Z25" s="7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77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</row>
    <row r="28" ht="13.5" thickBot="1">
      <c r="A28" s="1" t="s">
        <v>44</v>
      </c>
    </row>
    <row r="29" spans="1:62" ht="12.75">
      <c r="A29" s="55" t="s">
        <v>8</v>
      </c>
      <c r="B29" s="66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4">
        <v>12</v>
      </c>
      <c r="N29" s="61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70">
        <v>24</v>
      </c>
      <c r="Z29" s="66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4">
        <v>36</v>
      </c>
      <c r="AL29" s="61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70">
        <v>48</v>
      </c>
      <c r="AX29" s="66">
        <v>49</v>
      </c>
      <c r="AY29" s="3">
        <v>50</v>
      </c>
      <c r="AZ29" s="3">
        <v>51</v>
      </c>
      <c r="BA29" s="3">
        <v>52</v>
      </c>
      <c r="BB29" s="3">
        <v>53</v>
      </c>
      <c r="BC29" s="3">
        <v>54</v>
      </c>
      <c r="BD29" s="3">
        <v>55</v>
      </c>
      <c r="BE29" s="3">
        <v>56</v>
      </c>
      <c r="BF29" s="3">
        <v>57</v>
      </c>
      <c r="BG29" s="3">
        <v>58</v>
      </c>
      <c r="BH29" s="3">
        <v>59</v>
      </c>
      <c r="BI29" s="4">
        <v>60</v>
      </c>
      <c r="BJ29" s="4" t="s">
        <v>32</v>
      </c>
    </row>
    <row r="30" spans="1:62" ht="13.5" thickBot="1">
      <c r="A30" s="56" t="s">
        <v>46</v>
      </c>
      <c r="B30" s="92">
        <f aca="true" t="shared" si="1" ref="B30:AG30">SUM(BM4:BM11)</f>
        <v>0</v>
      </c>
      <c r="C30" s="93">
        <f t="shared" si="1"/>
        <v>0</v>
      </c>
      <c r="D30" s="93">
        <f t="shared" si="1"/>
        <v>0</v>
      </c>
      <c r="E30" s="93">
        <f t="shared" si="1"/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  <c r="J30" s="93">
        <f t="shared" si="1"/>
        <v>0</v>
      </c>
      <c r="K30" s="93">
        <f t="shared" si="1"/>
        <v>0</v>
      </c>
      <c r="L30" s="93">
        <f t="shared" si="1"/>
        <v>0</v>
      </c>
      <c r="M30" s="94">
        <f t="shared" si="1"/>
        <v>0</v>
      </c>
      <c r="N30" s="95">
        <f t="shared" si="1"/>
        <v>0</v>
      </c>
      <c r="O30" s="93">
        <f t="shared" si="1"/>
        <v>0</v>
      </c>
      <c r="P30" s="93">
        <f t="shared" si="1"/>
        <v>0</v>
      </c>
      <c r="Q30" s="93">
        <f t="shared" si="1"/>
        <v>0</v>
      </c>
      <c r="R30" s="93">
        <f t="shared" si="1"/>
        <v>0</v>
      </c>
      <c r="S30" s="93">
        <f t="shared" si="1"/>
        <v>0</v>
      </c>
      <c r="T30" s="93">
        <f t="shared" si="1"/>
        <v>0</v>
      </c>
      <c r="U30" s="93">
        <f t="shared" si="1"/>
        <v>0</v>
      </c>
      <c r="V30" s="93">
        <f t="shared" si="1"/>
        <v>0</v>
      </c>
      <c r="W30" s="93">
        <f t="shared" si="1"/>
        <v>0</v>
      </c>
      <c r="X30" s="93">
        <f t="shared" si="1"/>
        <v>0</v>
      </c>
      <c r="Y30" s="96">
        <f t="shared" si="1"/>
        <v>0</v>
      </c>
      <c r="Z30" s="97">
        <f t="shared" si="1"/>
        <v>0</v>
      </c>
      <c r="AA30" s="93">
        <f t="shared" si="1"/>
        <v>0</v>
      </c>
      <c r="AB30" s="93">
        <f t="shared" si="1"/>
        <v>0</v>
      </c>
      <c r="AC30" s="93">
        <f t="shared" si="1"/>
        <v>0</v>
      </c>
      <c r="AD30" s="93">
        <f t="shared" si="1"/>
        <v>0</v>
      </c>
      <c r="AE30" s="93">
        <f t="shared" si="1"/>
        <v>0</v>
      </c>
      <c r="AF30" s="93">
        <f t="shared" si="1"/>
        <v>0</v>
      </c>
      <c r="AG30" s="93">
        <f t="shared" si="1"/>
        <v>0</v>
      </c>
      <c r="AH30" s="93">
        <f aca="true" t="shared" si="2" ref="AH30:BJ30">SUM(CS4:CS11)</f>
        <v>0</v>
      </c>
      <c r="AI30" s="93">
        <f t="shared" si="2"/>
        <v>0</v>
      </c>
      <c r="AJ30" s="93">
        <f t="shared" si="2"/>
        <v>0</v>
      </c>
      <c r="AK30" s="94">
        <f t="shared" si="2"/>
        <v>0</v>
      </c>
      <c r="AL30" s="95">
        <f t="shared" si="2"/>
        <v>0</v>
      </c>
      <c r="AM30" s="93">
        <f t="shared" si="2"/>
        <v>0</v>
      </c>
      <c r="AN30" s="93">
        <f t="shared" si="2"/>
        <v>0</v>
      </c>
      <c r="AO30" s="93">
        <f t="shared" si="2"/>
        <v>0</v>
      </c>
      <c r="AP30" s="93">
        <f t="shared" si="2"/>
        <v>0</v>
      </c>
      <c r="AQ30" s="93">
        <f t="shared" si="2"/>
        <v>0</v>
      </c>
      <c r="AR30" s="93">
        <f t="shared" si="2"/>
        <v>0</v>
      </c>
      <c r="AS30" s="93">
        <f t="shared" si="2"/>
        <v>0</v>
      </c>
      <c r="AT30" s="93">
        <f t="shared" si="2"/>
        <v>0</v>
      </c>
      <c r="AU30" s="93">
        <f t="shared" si="2"/>
        <v>0</v>
      </c>
      <c r="AV30" s="93">
        <f t="shared" si="2"/>
        <v>0</v>
      </c>
      <c r="AW30" s="96">
        <f t="shared" si="2"/>
        <v>0</v>
      </c>
      <c r="AX30" s="97">
        <f t="shared" si="2"/>
        <v>0</v>
      </c>
      <c r="AY30" s="93">
        <f t="shared" si="2"/>
        <v>0</v>
      </c>
      <c r="AZ30" s="93">
        <f t="shared" si="2"/>
        <v>0</v>
      </c>
      <c r="BA30" s="93">
        <f t="shared" si="2"/>
        <v>0</v>
      </c>
      <c r="BB30" s="93">
        <f t="shared" si="2"/>
        <v>0</v>
      </c>
      <c r="BC30" s="93">
        <f t="shared" si="2"/>
        <v>0</v>
      </c>
      <c r="BD30" s="93">
        <f t="shared" si="2"/>
        <v>0</v>
      </c>
      <c r="BE30" s="93">
        <f t="shared" si="2"/>
        <v>0</v>
      </c>
      <c r="BF30" s="93">
        <f t="shared" si="2"/>
        <v>0</v>
      </c>
      <c r="BG30" s="93">
        <f t="shared" si="2"/>
        <v>0</v>
      </c>
      <c r="BH30" s="93">
        <f t="shared" si="2"/>
        <v>0</v>
      </c>
      <c r="BI30" s="94">
        <f t="shared" si="2"/>
        <v>0</v>
      </c>
      <c r="BJ30" s="98">
        <f t="shared" si="2"/>
        <v>0</v>
      </c>
    </row>
    <row r="31" spans="1:62" ht="12.75">
      <c r="A31" s="75" t="s">
        <v>37</v>
      </c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85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6"/>
      <c r="Z31" s="82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4"/>
      <c r="AL31" s="85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6"/>
      <c r="AX31" s="82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6"/>
      <c r="BJ31" s="99">
        <f>SUM(B31:BI31)</f>
        <v>0</v>
      </c>
    </row>
    <row r="32" spans="1:62" ht="12.75">
      <c r="A32" s="58" t="s">
        <v>38</v>
      </c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90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91"/>
      <c r="Z32" s="87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  <c r="AL32" s="90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91"/>
      <c r="AX32" s="87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91"/>
      <c r="BJ32" s="100">
        <f aca="true" t="shared" si="3" ref="BJ32:BJ37">SUM(B32:BI32)</f>
        <v>0</v>
      </c>
    </row>
    <row r="33" spans="1:62" ht="12.75">
      <c r="A33" s="58" t="s">
        <v>39</v>
      </c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90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91"/>
      <c r="Z33" s="87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9"/>
      <c r="AL33" s="90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91"/>
      <c r="AX33" s="87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91"/>
      <c r="BJ33" s="100">
        <f t="shared" si="3"/>
        <v>0</v>
      </c>
    </row>
    <row r="34" spans="1:62" ht="12.75">
      <c r="A34" s="58" t="s">
        <v>40</v>
      </c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0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91"/>
      <c r="Z34" s="87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9"/>
      <c r="AL34" s="90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91"/>
      <c r="AX34" s="87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91"/>
      <c r="BJ34" s="100">
        <f t="shared" si="3"/>
        <v>0</v>
      </c>
    </row>
    <row r="35" spans="1:62" ht="12.75">
      <c r="A35" s="58" t="s">
        <v>41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90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91"/>
      <c r="Z35" s="87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9"/>
      <c r="AL35" s="90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91"/>
      <c r="AX35" s="87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91"/>
      <c r="BJ35" s="100">
        <f t="shared" si="3"/>
        <v>0</v>
      </c>
    </row>
    <row r="36" spans="1:62" ht="12.75">
      <c r="A36" s="58" t="s">
        <v>42</v>
      </c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90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91"/>
      <c r="Z36" s="87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9"/>
      <c r="AL36" s="90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91"/>
      <c r="AX36" s="87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91"/>
      <c r="BJ36" s="100">
        <f t="shared" si="3"/>
        <v>0</v>
      </c>
    </row>
    <row r="37" spans="1:62" ht="13.5" thickBot="1">
      <c r="A37" s="104" t="s">
        <v>43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8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9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  <c r="AL37" s="108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9"/>
      <c r="AX37" s="105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9"/>
      <c r="BJ37" s="110">
        <f t="shared" si="3"/>
        <v>0</v>
      </c>
    </row>
  </sheetData>
  <sheetProtection/>
  <conditionalFormatting sqref="B4:BI25">
    <cfRule type="cellIs" priority="1" dxfId="0" operator="equal" stopIfTrue="1">
      <formula>"X"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U37"/>
  <sheetViews>
    <sheetView zoomScalePageLayoutView="0" workbookViewId="0" topLeftCell="A1">
      <selection activeCell="A28" sqref="A28:BJ37"/>
    </sheetView>
  </sheetViews>
  <sheetFormatPr defaultColWidth="9.140625" defaultRowHeight="12.75"/>
  <cols>
    <col min="1" max="1" width="23.8515625" style="1" customWidth="1"/>
    <col min="2" max="61" width="2.7109375" style="1" customWidth="1"/>
    <col min="62" max="63" width="9.140625" style="1" customWidth="1"/>
    <col min="64" max="64" width="24.57421875" style="1" bestFit="1" customWidth="1"/>
    <col min="65" max="16384" width="9.140625" style="1" customWidth="1"/>
  </cols>
  <sheetData>
    <row r="1" ht="13.5" thickBot="1">
      <c r="A1" s="1" t="s">
        <v>45</v>
      </c>
    </row>
    <row r="2" spans="1:61" ht="12.75">
      <c r="A2" s="55" t="s">
        <v>8</v>
      </c>
      <c r="B2" s="66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61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70">
        <v>24</v>
      </c>
      <c r="Z2" s="66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4">
        <v>36</v>
      </c>
      <c r="AL2" s="61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70">
        <v>48</v>
      </c>
      <c r="AX2" s="66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</row>
    <row r="3" spans="1:61" ht="13.5" thickBot="1">
      <c r="A3" s="56" t="s">
        <v>10</v>
      </c>
      <c r="B3" s="5">
        <f>IF(COUNTA(B4:B25)&gt;0,"X","")</f>
      </c>
      <c r="C3" s="6">
        <f aca="true" t="shared" si="0" ref="C3:BI3">IF(COUNTA(C4:C25)&gt;0,"X","")</f>
      </c>
      <c r="D3" s="6">
        <f t="shared" si="0"/>
      </c>
      <c r="E3" s="6">
        <f t="shared" si="0"/>
      </c>
      <c r="F3" s="6">
        <f t="shared" si="0"/>
      </c>
      <c r="G3" s="6">
        <f t="shared" si="0"/>
      </c>
      <c r="H3" s="6">
        <f t="shared" si="0"/>
      </c>
      <c r="I3" s="6">
        <f t="shared" si="0"/>
      </c>
      <c r="J3" s="6">
        <f t="shared" si="0"/>
      </c>
      <c r="K3" s="6">
        <f t="shared" si="0"/>
      </c>
      <c r="L3" s="6">
        <f t="shared" si="0"/>
      </c>
      <c r="M3" s="7">
        <f t="shared" si="0"/>
      </c>
      <c r="N3" s="62">
        <f t="shared" si="0"/>
      </c>
      <c r="O3" s="6">
        <f t="shared" si="0"/>
      </c>
      <c r="P3" s="6">
        <f t="shared" si="0"/>
      </c>
      <c r="Q3" s="6">
        <f t="shared" si="0"/>
      </c>
      <c r="R3" s="6">
        <f t="shared" si="0"/>
      </c>
      <c r="S3" s="6">
        <f t="shared" si="0"/>
      </c>
      <c r="T3" s="6">
        <f t="shared" si="0"/>
      </c>
      <c r="U3" s="6">
        <f t="shared" si="0"/>
      </c>
      <c r="V3" s="6">
        <f t="shared" si="0"/>
      </c>
      <c r="W3" s="6">
        <f t="shared" si="0"/>
      </c>
      <c r="X3" s="6">
        <f t="shared" si="0"/>
      </c>
      <c r="Y3" s="71">
        <f t="shared" si="0"/>
      </c>
      <c r="Z3" s="5">
        <f t="shared" si="0"/>
      </c>
      <c r="AA3" s="6">
        <f t="shared" si="0"/>
      </c>
      <c r="AB3" s="6">
        <f t="shared" si="0"/>
      </c>
      <c r="AC3" s="6">
        <f t="shared" si="0"/>
      </c>
      <c r="AD3" s="6">
        <f t="shared" si="0"/>
      </c>
      <c r="AE3" s="6">
        <f t="shared" si="0"/>
      </c>
      <c r="AF3" s="6">
        <f t="shared" si="0"/>
      </c>
      <c r="AG3" s="6">
        <f t="shared" si="0"/>
      </c>
      <c r="AH3" s="6">
        <f t="shared" si="0"/>
      </c>
      <c r="AI3" s="6">
        <f t="shared" si="0"/>
      </c>
      <c r="AJ3" s="6">
        <f t="shared" si="0"/>
      </c>
      <c r="AK3" s="7">
        <f t="shared" si="0"/>
      </c>
      <c r="AL3" s="62">
        <f t="shared" si="0"/>
      </c>
      <c r="AM3" s="6">
        <f t="shared" si="0"/>
      </c>
      <c r="AN3" s="6">
        <f t="shared" si="0"/>
      </c>
      <c r="AO3" s="6">
        <f t="shared" si="0"/>
      </c>
      <c r="AP3" s="6">
        <f t="shared" si="0"/>
      </c>
      <c r="AQ3" s="6">
        <f t="shared" si="0"/>
      </c>
      <c r="AR3" s="6">
        <f t="shared" si="0"/>
      </c>
      <c r="AS3" s="6">
        <f t="shared" si="0"/>
      </c>
      <c r="AT3" s="6">
        <f t="shared" si="0"/>
      </c>
      <c r="AU3" s="6">
        <f t="shared" si="0"/>
      </c>
      <c r="AV3" s="6">
        <f t="shared" si="0"/>
      </c>
      <c r="AW3" s="71">
        <f t="shared" si="0"/>
      </c>
      <c r="AX3" s="5">
        <f t="shared" si="0"/>
      </c>
      <c r="AY3" s="6">
        <f t="shared" si="0"/>
      </c>
      <c r="AZ3" s="6">
        <f t="shared" si="0"/>
      </c>
      <c r="BA3" s="6">
        <f t="shared" si="0"/>
      </c>
      <c r="BB3" s="6">
        <f t="shared" si="0"/>
      </c>
      <c r="BC3" s="6">
        <f t="shared" si="0"/>
      </c>
      <c r="BD3" s="6">
        <f t="shared" si="0"/>
      </c>
      <c r="BE3" s="6">
        <f t="shared" si="0"/>
      </c>
      <c r="BF3" s="6">
        <f t="shared" si="0"/>
      </c>
      <c r="BG3" s="6">
        <f t="shared" si="0"/>
      </c>
      <c r="BH3" s="6">
        <f t="shared" si="0"/>
      </c>
      <c r="BI3" s="7">
        <f t="shared" si="0"/>
      </c>
    </row>
    <row r="4" spans="1:61" ht="12.75">
      <c r="A4" s="75" t="s">
        <v>9</v>
      </c>
      <c r="B4" s="78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76"/>
      <c r="O4" s="47"/>
      <c r="P4" s="47"/>
      <c r="Q4" s="47"/>
      <c r="R4" s="47"/>
      <c r="S4" s="47"/>
      <c r="T4" s="47"/>
      <c r="U4" s="47"/>
      <c r="V4" s="47"/>
      <c r="W4" s="47"/>
      <c r="X4" s="47"/>
      <c r="Y4" s="80"/>
      <c r="Z4" s="78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8"/>
      <c r="AL4" s="76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80"/>
      <c r="AX4" s="78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8"/>
    </row>
    <row r="5" spans="1:61" ht="12.75">
      <c r="A5" s="58" t="s">
        <v>11</v>
      </c>
      <c r="B5" s="67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63"/>
      <c r="O5" s="41"/>
      <c r="P5" s="41"/>
      <c r="Q5" s="41"/>
      <c r="R5" s="41"/>
      <c r="S5" s="41"/>
      <c r="T5" s="41"/>
      <c r="U5" s="41"/>
      <c r="V5" s="41"/>
      <c r="W5" s="41"/>
      <c r="X5" s="41"/>
      <c r="Y5" s="72"/>
      <c r="Z5" s="67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63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72"/>
      <c r="AX5" s="67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2"/>
    </row>
    <row r="6" spans="1:61" ht="12.75">
      <c r="A6" s="58" t="s">
        <v>12</v>
      </c>
      <c r="B6" s="67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63"/>
      <c r="O6" s="41"/>
      <c r="P6" s="41"/>
      <c r="Q6" s="41"/>
      <c r="R6" s="41"/>
      <c r="S6" s="41"/>
      <c r="T6" s="41"/>
      <c r="U6" s="41"/>
      <c r="V6" s="41"/>
      <c r="W6" s="41"/>
      <c r="X6" s="41"/>
      <c r="Y6" s="72"/>
      <c r="Z6" s="67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  <c r="AL6" s="63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72"/>
      <c r="AX6" s="67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2"/>
    </row>
    <row r="7" spans="1:61" ht="12.75">
      <c r="A7" s="58" t="s">
        <v>13</v>
      </c>
      <c r="B7" s="67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63"/>
      <c r="O7" s="41"/>
      <c r="P7" s="41"/>
      <c r="Q7" s="41"/>
      <c r="R7" s="41"/>
      <c r="S7" s="41"/>
      <c r="T7" s="41"/>
      <c r="U7" s="41"/>
      <c r="V7" s="41"/>
      <c r="W7" s="41"/>
      <c r="X7" s="41"/>
      <c r="Y7" s="72"/>
      <c r="Z7" s="67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  <c r="AL7" s="63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72"/>
      <c r="AX7" s="67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2.75">
      <c r="A8" s="58" t="s">
        <v>14</v>
      </c>
      <c r="B8" s="67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3"/>
      <c r="O8" s="41"/>
      <c r="P8" s="41"/>
      <c r="Q8" s="41"/>
      <c r="R8" s="41"/>
      <c r="S8" s="41"/>
      <c r="T8" s="41"/>
      <c r="U8" s="41"/>
      <c r="V8" s="41"/>
      <c r="W8" s="41"/>
      <c r="X8" s="41"/>
      <c r="Y8" s="72"/>
      <c r="Z8" s="67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  <c r="AL8" s="63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72"/>
      <c r="AX8" s="67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2"/>
    </row>
    <row r="9" spans="1:61" ht="12.75">
      <c r="A9" s="58" t="s">
        <v>15</v>
      </c>
      <c r="B9" s="67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63"/>
      <c r="O9" s="41"/>
      <c r="P9" s="41"/>
      <c r="Q9" s="41"/>
      <c r="R9" s="41"/>
      <c r="S9" s="41"/>
      <c r="T9" s="41"/>
      <c r="U9" s="41"/>
      <c r="V9" s="41"/>
      <c r="W9" s="41"/>
      <c r="X9" s="41"/>
      <c r="Y9" s="72"/>
      <c r="Z9" s="67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63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72"/>
      <c r="AX9" s="67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2"/>
    </row>
    <row r="10" spans="1:61" ht="12.75">
      <c r="A10" s="58" t="s">
        <v>16</v>
      </c>
      <c r="B10" s="6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63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2"/>
      <c r="Z10" s="67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63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72"/>
      <c r="AX10" s="67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1:125" s="101" customFormat="1" ht="12.75">
      <c r="A11" s="58" t="s">
        <v>17</v>
      </c>
      <c r="B11" s="6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6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72"/>
      <c r="Z11" s="67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L11" s="63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72"/>
      <c r="AX11" s="67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2"/>
      <c r="BJ11" s="1"/>
      <c r="BK11" s="1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3"/>
    </row>
    <row r="12" spans="1:61" ht="12.75">
      <c r="A12" s="58" t="s">
        <v>18</v>
      </c>
      <c r="B12" s="6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6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72"/>
      <c r="Z12" s="67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  <c r="AL12" s="63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72"/>
      <c r="AX12" s="67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2"/>
    </row>
    <row r="13" spans="1:61" ht="12.75">
      <c r="A13" s="58" t="s">
        <v>19</v>
      </c>
      <c r="B13" s="6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2"/>
      <c r="Z13" s="67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L13" s="63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72"/>
      <c r="AX13" s="67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2"/>
    </row>
    <row r="14" spans="1:61" ht="12.75">
      <c r="A14" s="58" t="s">
        <v>20</v>
      </c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63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72"/>
      <c r="Z14" s="67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63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72"/>
      <c r="AX14" s="67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2"/>
    </row>
    <row r="15" spans="1:61" ht="12.75">
      <c r="A15" s="58" t="s">
        <v>21</v>
      </c>
      <c r="B15" s="6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63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72"/>
      <c r="Z15" s="67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L15" s="63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72"/>
      <c r="AX15" s="67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</row>
    <row r="16" spans="1:61" ht="12.75">
      <c r="A16" s="58" t="s">
        <v>22</v>
      </c>
      <c r="B16" s="6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6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72"/>
      <c r="Z16" s="67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2"/>
      <c r="AL16" s="6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72"/>
      <c r="AX16" s="67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</row>
    <row r="17" spans="1:61" ht="12.75">
      <c r="A17" s="58" t="s">
        <v>23</v>
      </c>
      <c r="B17" s="6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6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72"/>
      <c r="Z17" s="6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  <c r="AL17" s="63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72"/>
      <c r="AX17" s="67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</row>
    <row r="18" spans="1:61" ht="12.75">
      <c r="A18" s="58" t="s">
        <v>24</v>
      </c>
      <c r="B18" s="6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6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72"/>
      <c r="Z18" s="6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L18" s="63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72"/>
      <c r="AX18" s="67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</row>
    <row r="19" spans="1:61" ht="12.75">
      <c r="A19" s="58" t="s">
        <v>25</v>
      </c>
      <c r="B19" s="6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6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2"/>
      <c r="Z19" s="6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63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72"/>
      <c r="AX19" s="67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</row>
    <row r="20" spans="1:61" ht="12.75">
      <c r="A20" s="58" t="s">
        <v>26</v>
      </c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63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72"/>
      <c r="Z20" s="67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6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72"/>
      <c r="AX20" s="67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</row>
    <row r="21" spans="1:61" ht="12.75">
      <c r="A21" s="58" t="s">
        <v>27</v>
      </c>
      <c r="B21" s="6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2"/>
      <c r="Z21" s="67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6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72"/>
      <c r="AX21" s="67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2.75">
      <c r="A22" s="58" t="s">
        <v>28</v>
      </c>
      <c r="B22" s="6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2"/>
      <c r="Z22" s="67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63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72"/>
      <c r="AX22" s="67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</row>
    <row r="23" spans="1:61" ht="12.75">
      <c r="A23" s="58" t="s">
        <v>29</v>
      </c>
      <c r="B23" s="6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72"/>
      <c r="Z23" s="67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63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72"/>
      <c r="AX23" s="67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</row>
    <row r="24" spans="1:61" ht="12.75">
      <c r="A24" s="59" t="s">
        <v>30</v>
      </c>
      <c r="B24" s="6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6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72"/>
      <c r="Z24" s="67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63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72"/>
      <c r="AX24" s="67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</row>
    <row r="25" spans="1:61" ht="13.5" thickBot="1">
      <c r="A25" s="60" t="s">
        <v>31</v>
      </c>
      <c r="B25" s="7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81"/>
      <c r="Z25" s="7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77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81"/>
      <c r="AX25" s="7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</row>
    <row r="28" ht="13.5" thickBot="1">
      <c r="A28" s="1" t="s">
        <v>44</v>
      </c>
    </row>
    <row r="29" spans="1:62" ht="12.75">
      <c r="A29" s="55" t="s">
        <v>8</v>
      </c>
      <c r="B29" s="66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4">
        <v>12</v>
      </c>
      <c r="N29" s="61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70">
        <v>24</v>
      </c>
      <c r="Z29" s="66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4">
        <v>36</v>
      </c>
      <c r="AL29" s="61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70">
        <v>48</v>
      </c>
      <c r="AX29" s="66">
        <v>49</v>
      </c>
      <c r="AY29" s="3">
        <v>50</v>
      </c>
      <c r="AZ29" s="3">
        <v>51</v>
      </c>
      <c r="BA29" s="3">
        <v>52</v>
      </c>
      <c r="BB29" s="3">
        <v>53</v>
      </c>
      <c r="BC29" s="3">
        <v>54</v>
      </c>
      <c r="BD29" s="3">
        <v>55</v>
      </c>
      <c r="BE29" s="3">
        <v>56</v>
      </c>
      <c r="BF29" s="3">
        <v>57</v>
      </c>
      <c r="BG29" s="3">
        <v>58</v>
      </c>
      <c r="BH29" s="3">
        <v>59</v>
      </c>
      <c r="BI29" s="4">
        <v>60</v>
      </c>
      <c r="BJ29" s="4" t="s">
        <v>32</v>
      </c>
    </row>
    <row r="30" spans="1:62" ht="13.5" thickBot="1">
      <c r="A30" s="56" t="s">
        <v>46</v>
      </c>
      <c r="B30" s="92">
        <f aca="true" t="shared" si="1" ref="B30:AG30">SUM(BM4:BM11)</f>
        <v>0</v>
      </c>
      <c r="C30" s="93">
        <f t="shared" si="1"/>
        <v>0</v>
      </c>
      <c r="D30" s="93">
        <f t="shared" si="1"/>
        <v>0</v>
      </c>
      <c r="E30" s="93">
        <f t="shared" si="1"/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  <c r="J30" s="93">
        <f t="shared" si="1"/>
        <v>0</v>
      </c>
      <c r="K30" s="93">
        <f t="shared" si="1"/>
        <v>0</v>
      </c>
      <c r="L30" s="93">
        <f t="shared" si="1"/>
        <v>0</v>
      </c>
      <c r="M30" s="94">
        <f t="shared" si="1"/>
        <v>0</v>
      </c>
      <c r="N30" s="95">
        <f t="shared" si="1"/>
        <v>0</v>
      </c>
      <c r="O30" s="93">
        <f t="shared" si="1"/>
        <v>0</v>
      </c>
      <c r="P30" s="93">
        <f t="shared" si="1"/>
        <v>0</v>
      </c>
      <c r="Q30" s="93">
        <f t="shared" si="1"/>
        <v>0</v>
      </c>
      <c r="R30" s="93">
        <f t="shared" si="1"/>
        <v>0</v>
      </c>
      <c r="S30" s="93">
        <f t="shared" si="1"/>
        <v>0</v>
      </c>
      <c r="T30" s="93">
        <f t="shared" si="1"/>
        <v>0</v>
      </c>
      <c r="U30" s="93">
        <f t="shared" si="1"/>
        <v>0</v>
      </c>
      <c r="V30" s="93">
        <f t="shared" si="1"/>
        <v>0</v>
      </c>
      <c r="W30" s="93">
        <f t="shared" si="1"/>
        <v>0</v>
      </c>
      <c r="X30" s="93">
        <f t="shared" si="1"/>
        <v>0</v>
      </c>
      <c r="Y30" s="96">
        <f t="shared" si="1"/>
        <v>0</v>
      </c>
      <c r="Z30" s="97">
        <f t="shared" si="1"/>
        <v>0</v>
      </c>
      <c r="AA30" s="93">
        <f t="shared" si="1"/>
        <v>0</v>
      </c>
      <c r="AB30" s="93">
        <f t="shared" si="1"/>
        <v>0</v>
      </c>
      <c r="AC30" s="93">
        <f t="shared" si="1"/>
        <v>0</v>
      </c>
      <c r="AD30" s="93">
        <f t="shared" si="1"/>
        <v>0</v>
      </c>
      <c r="AE30" s="93">
        <f t="shared" si="1"/>
        <v>0</v>
      </c>
      <c r="AF30" s="93">
        <f t="shared" si="1"/>
        <v>0</v>
      </c>
      <c r="AG30" s="93">
        <f t="shared" si="1"/>
        <v>0</v>
      </c>
      <c r="AH30" s="93">
        <f aca="true" t="shared" si="2" ref="AH30:BJ30">SUM(CS4:CS11)</f>
        <v>0</v>
      </c>
      <c r="AI30" s="93">
        <f t="shared" si="2"/>
        <v>0</v>
      </c>
      <c r="AJ30" s="93">
        <f t="shared" si="2"/>
        <v>0</v>
      </c>
      <c r="AK30" s="94">
        <f t="shared" si="2"/>
        <v>0</v>
      </c>
      <c r="AL30" s="95">
        <f t="shared" si="2"/>
        <v>0</v>
      </c>
      <c r="AM30" s="93">
        <f t="shared" si="2"/>
        <v>0</v>
      </c>
      <c r="AN30" s="93">
        <f t="shared" si="2"/>
        <v>0</v>
      </c>
      <c r="AO30" s="93">
        <f t="shared" si="2"/>
        <v>0</v>
      </c>
      <c r="AP30" s="93">
        <f t="shared" si="2"/>
        <v>0</v>
      </c>
      <c r="AQ30" s="93">
        <f t="shared" si="2"/>
        <v>0</v>
      </c>
      <c r="AR30" s="93">
        <f t="shared" si="2"/>
        <v>0</v>
      </c>
      <c r="AS30" s="93">
        <f t="shared" si="2"/>
        <v>0</v>
      </c>
      <c r="AT30" s="93">
        <f t="shared" si="2"/>
        <v>0</v>
      </c>
      <c r="AU30" s="93">
        <f t="shared" si="2"/>
        <v>0</v>
      </c>
      <c r="AV30" s="93">
        <f t="shared" si="2"/>
        <v>0</v>
      </c>
      <c r="AW30" s="96">
        <f t="shared" si="2"/>
        <v>0</v>
      </c>
      <c r="AX30" s="97">
        <f t="shared" si="2"/>
        <v>0</v>
      </c>
      <c r="AY30" s="93">
        <f t="shared" si="2"/>
        <v>0</v>
      </c>
      <c r="AZ30" s="93">
        <f t="shared" si="2"/>
        <v>0</v>
      </c>
      <c r="BA30" s="93">
        <f t="shared" si="2"/>
        <v>0</v>
      </c>
      <c r="BB30" s="93">
        <f t="shared" si="2"/>
        <v>0</v>
      </c>
      <c r="BC30" s="93">
        <f t="shared" si="2"/>
        <v>0</v>
      </c>
      <c r="BD30" s="93">
        <f t="shared" si="2"/>
        <v>0</v>
      </c>
      <c r="BE30" s="93">
        <f t="shared" si="2"/>
        <v>0</v>
      </c>
      <c r="BF30" s="93">
        <f t="shared" si="2"/>
        <v>0</v>
      </c>
      <c r="BG30" s="93">
        <f t="shared" si="2"/>
        <v>0</v>
      </c>
      <c r="BH30" s="93">
        <f t="shared" si="2"/>
        <v>0</v>
      </c>
      <c r="BI30" s="94">
        <f t="shared" si="2"/>
        <v>0</v>
      </c>
      <c r="BJ30" s="98">
        <f t="shared" si="2"/>
        <v>0</v>
      </c>
    </row>
    <row r="31" spans="1:62" ht="12.75">
      <c r="A31" s="75" t="s">
        <v>37</v>
      </c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85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6"/>
      <c r="Z31" s="82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4"/>
      <c r="AL31" s="85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6"/>
      <c r="AX31" s="82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6"/>
      <c r="BJ31" s="99">
        <f>SUM(B31:BI31)</f>
        <v>0</v>
      </c>
    </row>
    <row r="32" spans="1:62" ht="12.75">
      <c r="A32" s="58" t="s">
        <v>38</v>
      </c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90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91"/>
      <c r="Z32" s="87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  <c r="AL32" s="90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91"/>
      <c r="AX32" s="87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91"/>
      <c r="BJ32" s="100">
        <f aca="true" t="shared" si="3" ref="BJ32:BJ37">SUM(B32:BI32)</f>
        <v>0</v>
      </c>
    </row>
    <row r="33" spans="1:62" ht="12.75">
      <c r="A33" s="58" t="s">
        <v>39</v>
      </c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90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91"/>
      <c r="Z33" s="87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9"/>
      <c r="AL33" s="90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91"/>
      <c r="AX33" s="87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91"/>
      <c r="BJ33" s="100">
        <f t="shared" si="3"/>
        <v>0</v>
      </c>
    </row>
    <row r="34" spans="1:62" ht="12.75">
      <c r="A34" s="58" t="s">
        <v>40</v>
      </c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0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91"/>
      <c r="Z34" s="87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9"/>
      <c r="AL34" s="90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91"/>
      <c r="AX34" s="87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91"/>
      <c r="BJ34" s="100">
        <f t="shared" si="3"/>
        <v>0</v>
      </c>
    </row>
    <row r="35" spans="1:62" ht="12.75">
      <c r="A35" s="58" t="s">
        <v>41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90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91"/>
      <c r="Z35" s="87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9"/>
      <c r="AL35" s="90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91"/>
      <c r="AX35" s="87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91"/>
      <c r="BJ35" s="100">
        <f t="shared" si="3"/>
        <v>0</v>
      </c>
    </row>
    <row r="36" spans="1:62" ht="12.75">
      <c r="A36" s="58" t="s">
        <v>42</v>
      </c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90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91"/>
      <c r="Z36" s="87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9"/>
      <c r="AL36" s="90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91"/>
      <c r="AX36" s="87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91"/>
      <c r="BJ36" s="100">
        <f t="shared" si="3"/>
        <v>0</v>
      </c>
    </row>
    <row r="37" spans="1:62" ht="13.5" thickBot="1">
      <c r="A37" s="104" t="s">
        <v>43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8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9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  <c r="AL37" s="108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9"/>
      <c r="AX37" s="105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9"/>
      <c r="BJ37" s="110">
        <f t="shared" si="3"/>
        <v>0</v>
      </c>
    </row>
  </sheetData>
  <sheetProtection/>
  <conditionalFormatting sqref="B4:BI25">
    <cfRule type="cellIs" priority="1" dxfId="0" operator="equal" stopIfTrue="1">
      <formula>"X"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5"/>
  <sheetViews>
    <sheetView zoomScaleSheetLayoutView="100" zoomScalePageLayoutView="0" workbookViewId="0" topLeftCell="A1">
      <selection activeCell="U26" sqref="U26"/>
    </sheetView>
  </sheetViews>
  <sheetFormatPr defaultColWidth="9.140625" defaultRowHeight="12.75"/>
  <cols>
    <col min="1" max="1" width="16.8515625" style="1" customWidth="1"/>
    <col min="2" max="61" width="2.7109375" style="1" customWidth="1"/>
    <col min="62" max="63" width="9.140625" style="1" customWidth="1"/>
    <col min="64" max="64" width="34.8515625" style="1" bestFit="1" customWidth="1"/>
    <col min="65" max="16384" width="9.140625" style="1" customWidth="1"/>
  </cols>
  <sheetData>
    <row r="1" ht="13.5" thickBot="1">
      <c r="A1" s="1" t="s">
        <v>33</v>
      </c>
    </row>
    <row r="2" spans="1:31" ht="13.5" thickBot="1">
      <c r="A2" s="18" t="s">
        <v>8</v>
      </c>
      <c r="B2" s="53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</row>
    <row r="3" spans="1:31" ht="12.75">
      <c r="A3" s="23" t="s">
        <v>0</v>
      </c>
      <c r="B3" s="10" t="str">
        <f>aktivita1!B3</f>
        <v>X</v>
      </c>
      <c r="C3" s="11" t="str">
        <f>aktivita1!C3</f>
        <v>X</v>
      </c>
      <c r="D3" s="11" t="str">
        <f>aktivita1!D3</f>
        <v>X</v>
      </c>
      <c r="E3" s="11" t="str">
        <f>aktivita1!E3</f>
        <v>X</v>
      </c>
      <c r="F3" s="11" t="str">
        <f>aktivita1!F3</f>
        <v>X</v>
      </c>
      <c r="G3" s="11" t="str">
        <f>aktivita1!G3</f>
        <v>X</v>
      </c>
      <c r="H3" s="11" t="str">
        <f>aktivita1!H3</f>
        <v>X</v>
      </c>
      <c r="I3" s="11" t="str">
        <f>aktivita1!I3</f>
        <v>X</v>
      </c>
      <c r="J3" s="11" t="str">
        <f>aktivita1!J3</f>
        <v>X</v>
      </c>
      <c r="K3" s="11" t="str">
        <f>aktivita1!K3</f>
        <v>X</v>
      </c>
      <c r="L3" s="11" t="str">
        <f>aktivita1!L3</f>
        <v>X</v>
      </c>
      <c r="M3" s="11" t="str">
        <f>aktivita1!M3</f>
        <v>X</v>
      </c>
      <c r="N3" s="11" t="str">
        <f>aktivita1!N3</f>
        <v>X</v>
      </c>
      <c r="O3" s="11" t="str">
        <f>aktivita1!O3</f>
        <v>X</v>
      </c>
      <c r="P3" s="11" t="str">
        <f>aktivita1!P3</f>
        <v>X</v>
      </c>
      <c r="Q3" s="11" t="str">
        <f>aktivita1!Q3</f>
        <v>X</v>
      </c>
      <c r="R3" s="11" t="str">
        <f>aktivita1!R3</f>
        <v>X</v>
      </c>
      <c r="S3" s="11" t="str">
        <f>aktivita1!S3</f>
        <v>X</v>
      </c>
      <c r="T3" s="11" t="str">
        <f>aktivita1!T3</f>
        <v>X</v>
      </c>
      <c r="U3" s="11" t="str">
        <f>aktivita1!U3</f>
        <v>X</v>
      </c>
      <c r="V3" s="11" t="str">
        <f>aktivita1!V3</f>
        <v>X</v>
      </c>
      <c r="W3" s="11" t="str">
        <f>aktivita1!W3</f>
        <v>X</v>
      </c>
      <c r="X3" s="11" t="str">
        <f>aktivita1!X3</f>
        <v>X</v>
      </c>
      <c r="Y3" s="11" t="str">
        <f>aktivita1!Y3</f>
        <v>X</v>
      </c>
      <c r="Z3" s="11" t="str">
        <f>aktivita1!Z3</f>
        <v>X</v>
      </c>
      <c r="AA3" s="11" t="str">
        <f>aktivita1!AA3</f>
        <v>X</v>
      </c>
      <c r="AB3" s="11" t="str">
        <f>aktivita1!AB3</f>
        <v>X</v>
      </c>
      <c r="AC3" s="11" t="str">
        <f>aktivita1!AC3</f>
        <v>X</v>
      </c>
      <c r="AD3" s="11" t="str">
        <f>aktivita1!AD3</f>
        <v>X</v>
      </c>
      <c r="AE3" s="11" t="str">
        <f>aktivita1!AE3</f>
        <v>X</v>
      </c>
    </row>
    <row r="4" spans="1:31" ht="12.75">
      <c r="A4" s="24" t="s">
        <v>1</v>
      </c>
      <c r="B4" s="13">
        <f>aktivita2!B3</f>
      </c>
      <c r="C4" s="2">
        <f>aktivita2!C3</f>
      </c>
      <c r="D4" s="2" t="str">
        <f>aktivita2!D3</f>
        <v>X</v>
      </c>
      <c r="E4" s="2" t="str">
        <f>aktivita2!E3</f>
        <v>X</v>
      </c>
      <c r="F4" s="2" t="str">
        <f>aktivita2!F3</f>
        <v>X</v>
      </c>
      <c r="G4" s="2" t="str">
        <f>aktivita2!G3</f>
        <v>X</v>
      </c>
      <c r="H4" s="2" t="str">
        <f>aktivita2!H3</f>
        <v>X</v>
      </c>
      <c r="I4" s="2" t="str">
        <f>aktivita2!I3</f>
        <v>X</v>
      </c>
      <c r="J4" s="2" t="str">
        <f>aktivita2!J3</f>
        <v>X</v>
      </c>
      <c r="K4" s="2" t="str">
        <f>aktivita2!K3</f>
        <v>X</v>
      </c>
      <c r="L4" s="2" t="str">
        <f>aktivita2!L3</f>
        <v>X</v>
      </c>
      <c r="M4" s="2" t="str">
        <f>aktivita2!M3</f>
        <v>X</v>
      </c>
      <c r="N4" s="2" t="str">
        <f>aktivita2!N3</f>
        <v>X</v>
      </c>
      <c r="O4" s="2" t="str">
        <f>aktivita2!O3</f>
        <v>X</v>
      </c>
      <c r="P4" s="2" t="str">
        <f>aktivita2!P3</f>
        <v>X</v>
      </c>
      <c r="Q4" s="2" t="str">
        <f>aktivita2!Q3</f>
        <v>X</v>
      </c>
      <c r="R4" s="2" t="str">
        <f>aktivita2!R3</f>
        <v>X</v>
      </c>
      <c r="S4" s="2" t="str">
        <f>aktivita2!S3</f>
        <v>X</v>
      </c>
      <c r="T4" s="2" t="str">
        <f>aktivita2!T3</f>
        <v>X</v>
      </c>
      <c r="U4" s="2" t="str">
        <f>aktivita2!U3</f>
        <v>X</v>
      </c>
      <c r="V4" s="2" t="str">
        <f>aktivita2!V3</f>
        <v>X</v>
      </c>
      <c r="W4" s="2" t="str">
        <f>aktivita2!W3</f>
        <v>X</v>
      </c>
      <c r="X4" s="2" t="str">
        <f>aktivita2!X3</f>
        <v>X</v>
      </c>
      <c r="Y4" s="2" t="str">
        <f>aktivita2!Y3</f>
        <v>X</v>
      </c>
      <c r="Z4" s="2" t="str">
        <f>aktivita2!Z3</f>
        <v>X</v>
      </c>
      <c r="AA4" s="2" t="str">
        <f>aktivita2!AA3</f>
        <v>X</v>
      </c>
      <c r="AB4" s="2" t="str">
        <f>aktivita2!AB3</f>
        <v>X</v>
      </c>
      <c r="AC4" s="2" t="str">
        <f>aktivita2!AC3</f>
        <v>X</v>
      </c>
      <c r="AD4" s="2" t="str">
        <f>aktivita2!AD3</f>
        <v>X</v>
      </c>
      <c r="AE4" s="2" t="str">
        <f>aktivita2!AE3</f>
        <v>X</v>
      </c>
    </row>
    <row r="5" spans="1:31" ht="12.75">
      <c r="A5" s="24" t="s">
        <v>2</v>
      </c>
      <c r="B5" s="13">
        <f>aktivita3!B3</f>
      </c>
      <c r="C5" s="2" t="str">
        <f>aktivita3!C3</f>
        <v>X</v>
      </c>
      <c r="D5" s="2" t="str">
        <f>aktivita3!D3</f>
        <v>X</v>
      </c>
      <c r="E5" s="2" t="str">
        <f>aktivita3!E3</f>
        <v>X</v>
      </c>
      <c r="F5" s="2" t="str">
        <f>aktivita3!F3</f>
        <v>X</v>
      </c>
      <c r="G5" s="2" t="str">
        <f>aktivita3!G3</f>
        <v>X</v>
      </c>
      <c r="H5" s="2" t="str">
        <f>aktivita3!H3</f>
        <v>X</v>
      </c>
      <c r="I5" s="2" t="str">
        <f>aktivita3!I3</f>
        <v>X</v>
      </c>
      <c r="J5" s="2" t="str">
        <f>aktivita3!J3</f>
        <v>X</v>
      </c>
      <c r="K5" s="2" t="str">
        <f>aktivita3!K3</f>
        <v>X</v>
      </c>
      <c r="L5" s="2" t="str">
        <f>aktivita3!L3</f>
        <v>X</v>
      </c>
      <c r="M5" s="2" t="str">
        <f>aktivita3!M3</f>
        <v>X</v>
      </c>
      <c r="N5" s="2" t="str">
        <f>aktivita3!N3</f>
        <v>X</v>
      </c>
      <c r="O5" s="2" t="str">
        <f>aktivita3!O3</f>
        <v>X</v>
      </c>
      <c r="P5" s="2" t="str">
        <f>aktivita3!P3</f>
        <v>X</v>
      </c>
      <c r="Q5" s="2" t="str">
        <f>aktivita3!Q3</f>
        <v>X</v>
      </c>
      <c r="R5" s="2" t="str">
        <f>aktivita3!R3</f>
        <v>X</v>
      </c>
      <c r="S5" s="2" t="str">
        <f>aktivita3!S3</f>
        <v>X</v>
      </c>
      <c r="T5" s="2" t="str">
        <f>aktivita3!T3</f>
        <v>X</v>
      </c>
      <c r="U5" s="2" t="str">
        <f>aktivita3!U3</f>
        <v>X</v>
      </c>
      <c r="V5" s="2" t="str">
        <f>aktivita3!V3</f>
        <v>X</v>
      </c>
      <c r="W5" s="2" t="str">
        <f>aktivita3!W3</f>
        <v>X</v>
      </c>
      <c r="X5" s="2" t="str">
        <f>aktivita3!X3</f>
        <v>X</v>
      </c>
      <c r="Y5" s="2" t="str">
        <f>aktivita3!Y3</f>
        <v>X</v>
      </c>
      <c r="Z5" s="2" t="str">
        <f>aktivita3!Z3</f>
        <v>X</v>
      </c>
      <c r="AA5" s="2" t="str">
        <f>aktivita3!AA3</f>
        <v>X</v>
      </c>
      <c r="AB5" s="2" t="str">
        <f>aktivita3!AB3</f>
        <v>X</v>
      </c>
      <c r="AC5" s="2" t="str">
        <f>aktivita3!AC3</f>
        <v>X</v>
      </c>
      <c r="AD5" s="2" t="str">
        <f>aktivita3!AD3</f>
        <v>X</v>
      </c>
      <c r="AE5" s="2" t="str">
        <f>aktivita3!AE3</f>
        <v>X</v>
      </c>
    </row>
    <row r="6" spans="1:31" ht="12.75">
      <c r="A6" s="24" t="s">
        <v>3</v>
      </c>
      <c r="B6" s="13" t="str">
        <f>aktivita4!B3</f>
        <v>X</v>
      </c>
      <c r="C6" s="2" t="str">
        <f>aktivita4!C3</f>
        <v>X</v>
      </c>
      <c r="D6" s="2" t="str">
        <f>aktivita4!D3</f>
        <v>X</v>
      </c>
      <c r="E6" s="2" t="str">
        <f>aktivita4!E3</f>
        <v>X</v>
      </c>
      <c r="F6" s="2" t="str">
        <f>aktivita4!F3</f>
        <v>X</v>
      </c>
      <c r="G6" s="2" t="str">
        <f>aktivita4!G3</f>
        <v>X</v>
      </c>
      <c r="H6" s="2" t="str">
        <f>aktivita4!H3</f>
        <v>X</v>
      </c>
      <c r="I6" s="2" t="str">
        <f>aktivita4!I3</f>
        <v>X</v>
      </c>
      <c r="J6" s="2" t="str">
        <f>aktivita4!J3</f>
        <v>X</v>
      </c>
      <c r="K6" s="2" t="str">
        <f>aktivita4!K3</f>
        <v>X</v>
      </c>
      <c r="L6" s="2" t="str">
        <f>aktivita4!L3</f>
        <v>X</v>
      </c>
      <c r="M6" s="2" t="str">
        <f>aktivita4!M3</f>
        <v>X</v>
      </c>
      <c r="N6" s="2" t="str">
        <f>aktivita4!N3</f>
        <v>X</v>
      </c>
      <c r="O6" s="2" t="str">
        <f>aktivita4!O3</f>
        <v>X</v>
      </c>
      <c r="P6" s="2" t="str">
        <f>aktivita4!P3</f>
        <v>X</v>
      </c>
      <c r="Q6" s="2" t="str">
        <f>aktivita4!Q3</f>
        <v>X</v>
      </c>
      <c r="R6" s="2" t="str">
        <f>aktivita4!R3</f>
        <v>X</v>
      </c>
      <c r="S6" s="2" t="str">
        <f>aktivita4!S3</f>
        <v>X</v>
      </c>
      <c r="T6" s="2" t="str">
        <f>aktivita4!T3</f>
        <v>X</v>
      </c>
      <c r="U6" s="2" t="str">
        <f>aktivita4!U3</f>
        <v>X</v>
      </c>
      <c r="V6" s="2" t="str">
        <f>aktivita4!V3</f>
        <v>X</v>
      </c>
      <c r="W6" s="2" t="str">
        <f>aktivita4!W3</f>
        <v>X</v>
      </c>
      <c r="X6" s="2" t="str">
        <f>aktivita4!X3</f>
        <v>X</v>
      </c>
      <c r="Y6" s="2" t="str">
        <f>aktivita4!Y3</f>
        <v>X</v>
      </c>
      <c r="Z6" s="2" t="str">
        <f>aktivita4!Z3</f>
        <v>X</v>
      </c>
      <c r="AA6" s="2" t="str">
        <f>aktivita4!AA3</f>
        <v>X</v>
      </c>
      <c r="AB6" s="2" t="str">
        <f>aktivita4!AB3</f>
        <v>X</v>
      </c>
      <c r="AC6" s="2" t="str">
        <f>aktivita4!AC3</f>
        <v>X</v>
      </c>
      <c r="AD6" s="2" t="str">
        <f>aktivita4!AD3</f>
        <v>X</v>
      </c>
      <c r="AE6" s="2" t="str">
        <f>aktivita4!AE3</f>
        <v>X</v>
      </c>
    </row>
    <row r="7" spans="1:31" ht="12.75">
      <c r="A7" s="24" t="s">
        <v>4</v>
      </c>
      <c r="B7" s="13" t="str">
        <f>aktivita5!B3</f>
        <v>X</v>
      </c>
      <c r="C7" s="2" t="str">
        <f>aktivita5!C3</f>
        <v>X</v>
      </c>
      <c r="D7" s="2" t="str">
        <f>aktivita5!D3</f>
        <v>X</v>
      </c>
      <c r="E7" s="2" t="str">
        <f>aktivita5!E3</f>
        <v>X</v>
      </c>
      <c r="F7" s="2" t="str">
        <f>aktivita5!F3</f>
        <v>X</v>
      </c>
      <c r="G7" s="2" t="str">
        <f>aktivita5!G3</f>
        <v>X</v>
      </c>
      <c r="H7" s="2" t="str">
        <f>aktivita5!H3</f>
        <v>X</v>
      </c>
      <c r="I7" s="2" t="str">
        <f>aktivita5!I3</f>
        <v>X</v>
      </c>
      <c r="J7" s="2" t="str">
        <f>aktivita5!J3</f>
        <v>X</v>
      </c>
      <c r="K7" s="2" t="str">
        <f>aktivita5!K3</f>
        <v>X</v>
      </c>
      <c r="L7" s="2" t="str">
        <f>aktivita5!L3</f>
        <v>X</v>
      </c>
      <c r="M7" s="2" t="str">
        <f>aktivita5!M3</f>
        <v>X</v>
      </c>
      <c r="N7" s="2" t="str">
        <f>aktivita5!N3</f>
        <v>X</v>
      </c>
      <c r="O7" s="2" t="str">
        <f>aktivita5!O3</f>
        <v>X</v>
      </c>
      <c r="P7" s="2" t="str">
        <f>aktivita5!P3</f>
        <v>X</v>
      </c>
      <c r="Q7" s="2" t="str">
        <f>aktivita5!Q3</f>
        <v>X</v>
      </c>
      <c r="R7" s="2" t="str">
        <f>aktivita5!R3</f>
        <v>X</v>
      </c>
      <c r="S7" s="2" t="str">
        <f>aktivita5!S3</f>
        <v>X</v>
      </c>
      <c r="T7" s="2" t="str">
        <f>aktivita5!T3</f>
        <v>X</v>
      </c>
      <c r="U7" s="2" t="str">
        <f>aktivita5!U3</f>
        <v>X</v>
      </c>
      <c r="V7" s="2" t="str">
        <f>aktivita5!V3</f>
        <v>X</v>
      </c>
      <c r="W7" s="2" t="str">
        <f>aktivita5!W3</f>
        <v>X</v>
      </c>
      <c r="X7" s="2" t="str">
        <f>aktivita5!X3</f>
        <v>X</v>
      </c>
      <c r="Y7" s="2" t="str">
        <f>aktivita5!Y3</f>
        <v>X</v>
      </c>
      <c r="Z7" s="2" t="str">
        <f>aktivita5!Z3</f>
        <v>X</v>
      </c>
      <c r="AA7" s="2" t="str">
        <f>aktivita5!AA3</f>
        <v>X</v>
      </c>
      <c r="AB7" s="2" t="str">
        <f>aktivita5!AB3</f>
        <v>X</v>
      </c>
      <c r="AC7" s="2" t="str">
        <f>aktivita5!AC3</f>
        <v>X</v>
      </c>
      <c r="AD7" s="2" t="str">
        <f>aktivita5!AD3</f>
        <v>X</v>
      </c>
      <c r="AE7" s="2" t="str">
        <f>aktivita5!AE3</f>
        <v>X</v>
      </c>
    </row>
    <row r="8" spans="1:31" ht="12.75">
      <c r="A8" s="24" t="s">
        <v>5</v>
      </c>
      <c r="B8" s="13">
        <f>aktivita6!B3</f>
      </c>
      <c r="C8" s="2">
        <f>aktivita6!C3</f>
      </c>
      <c r="D8" s="2">
        <f>aktivita6!D3</f>
      </c>
      <c r="E8" s="2">
        <f>aktivita6!E3</f>
      </c>
      <c r="F8" s="2">
        <f>aktivita6!F3</f>
      </c>
      <c r="G8" s="2">
        <f>aktivita6!G3</f>
      </c>
      <c r="H8" s="2">
        <f>aktivita6!H3</f>
      </c>
      <c r="I8" s="2">
        <f>aktivita6!I3</f>
      </c>
      <c r="J8" s="2">
        <f>aktivita6!J3</f>
      </c>
      <c r="K8" s="2">
        <f>aktivita6!K3</f>
      </c>
      <c r="L8" s="2">
        <f>aktivita6!L3</f>
      </c>
      <c r="M8" s="2">
        <f>aktivita6!M3</f>
      </c>
      <c r="N8" s="2">
        <f>aktivita6!N3</f>
      </c>
      <c r="O8" s="2">
        <f>aktivita6!O3</f>
      </c>
      <c r="P8" s="2">
        <f>aktivita6!P3</f>
      </c>
      <c r="Q8" s="2">
        <f>aktivita6!Q3</f>
      </c>
      <c r="R8" s="2">
        <f>aktivita6!R3</f>
      </c>
      <c r="S8" s="2">
        <f>aktivita6!S3</f>
      </c>
      <c r="T8" s="2">
        <f>aktivita6!T3</f>
      </c>
      <c r="U8" s="2">
        <f>aktivita6!U3</f>
      </c>
      <c r="V8" s="2">
        <f>aktivita6!V3</f>
      </c>
      <c r="W8" s="2">
        <f>aktivita6!W3</f>
      </c>
      <c r="X8" s="2">
        <f>aktivita6!X3</f>
      </c>
      <c r="Y8" s="2">
        <f>aktivita6!Y3</f>
      </c>
      <c r="Z8" s="2">
        <f>aktivita6!Z3</f>
      </c>
      <c r="AA8" s="2">
        <f>aktivita6!AA3</f>
      </c>
      <c r="AB8" s="2">
        <f>aktivita6!AB3</f>
      </c>
      <c r="AC8" s="2">
        <f>aktivita6!AC3</f>
      </c>
      <c r="AD8" s="2">
        <f>aktivita6!AD3</f>
      </c>
      <c r="AE8" s="2">
        <f>aktivita6!AE3</f>
      </c>
    </row>
    <row r="9" spans="1:31" ht="12.75">
      <c r="A9" s="24" t="s">
        <v>6</v>
      </c>
      <c r="B9" s="13">
        <f>aktivita7!B3</f>
      </c>
      <c r="C9" s="2">
        <f>aktivita7!C3</f>
      </c>
      <c r="D9" s="2">
        <f>aktivita7!D3</f>
      </c>
      <c r="E9" s="2">
        <f>aktivita7!E3</f>
      </c>
      <c r="F9" s="2">
        <f>aktivita7!F3</f>
      </c>
      <c r="G9" s="2">
        <f>aktivita7!G3</f>
      </c>
      <c r="H9" s="2">
        <f>aktivita7!H3</f>
      </c>
      <c r="I9" s="2">
        <f>aktivita7!I3</f>
      </c>
      <c r="J9" s="2">
        <f>aktivita7!J3</f>
      </c>
      <c r="K9" s="2">
        <f>aktivita7!K3</f>
      </c>
      <c r="L9" s="2">
        <f>aktivita7!L3</f>
      </c>
      <c r="M9" s="2">
        <f>aktivita7!M3</f>
      </c>
      <c r="N9" s="2">
        <f>aktivita7!N3</f>
      </c>
      <c r="O9" s="2">
        <f>aktivita7!O3</f>
      </c>
      <c r="P9" s="2">
        <f>aktivita7!P3</f>
      </c>
      <c r="Q9" s="2">
        <f>aktivita7!Q3</f>
      </c>
      <c r="R9" s="2">
        <f>aktivita7!R3</f>
      </c>
      <c r="S9" s="2">
        <f>aktivita7!S3</f>
      </c>
      <c r="T9" s="2">
        <f>aktivita7!T3</f>
      </c>
      <c r="U9" s="2">
        <f>aktivita7!U3</f>
      </c>
      <c r="V9" s="2">
        <f>aktivita7!V3</f>
      </c>
      <c r="W9" s="2">
        <f>aktivita7!W3</f>
      </c>
      <c r="X9" s="2">
        <f>aktivita7!X3</f>
      </c>
      <c r="Y9" s="2">
        <f>aktivita7!Y3</f>
      </c>
      <c r="Z9" s="2">
        <f>aktivita7!Z3</f>
      </c>
      <c r="AA9" s="2">
        <f>aktivita7!AA3</f>
      </c>
      <c r="AB9" s="2">
        <f>aktivita7!AB3</f>
      </c>
      <c r="AC9" s="2">
        <f>aktivita7!AC3</f>
      </c>
      <c r="AD9" s="2">
        <f>aktivita7!AD3</f>
      </c>
      <c r="AE9" s="2">
        <f>aktivita7!AE3</f>
      </c>
    </row>
    <row r="10" spans="1:31" ht="13.5" thickBot="1">
      <c r="A10" s="25" t="s">
        <v>7</v>
      </c>
      <c r="B10" s="15">
        <f>aktivita8!B3</f>
      </c>
      <c r="C10" s="16">
        <f>aktivita8!C3</f>
      </c>
      <c r="D10" s="16">
        <f>aktivita8!D3</f>
      </c>
      <c r="E10" s="16">
        <f>aktivita8!E3</f>
      </c>
      <c r="F10" s="16">
        <f>aktivita8!F3</f>
      </c>
      <c r="G10" s="16">
        <f>aktivita8!G3</f>
      </c>
      <c r="H10" s="16">
        <f>aktivita8!H3</f>
      </c>
      <c r="I10" s="16">
        <f>aktivita8!I3</f>
      </c>
      <c r="J10" s="16">
        <f>aktivita8!J3</f>
      </c>
      <c r="K10" s="16">
        <f>aktivita8!K3</f>
      </c>
      <c r="L10" s="16">
        <f>aktivita8!L3</f>
      </c>
      <c r="M10" s="16">
        <f>aktivita8!M3</f>
      </c>
      <c r="N10" s="16">
        <f>aktivita8!N3</f>
      </c>
      <c r="O10" s="16">
        <f>aktivita8!O3</f>
      </c>
      <c r="P10" s="16">
        <f>aktivita8!P3</f>
      </c>
      <c r="Q10" s="16">
        <f>aktivita8!Q3</f>
      </c>
      <c r="R10" s="16">
        <f>aktivita8!R3</f>
      </c>
      <c r="S10" s="16">
        <f>aktivita8!S3</f>
      </c>
      <c r="T10" s="16">
        <f>aktivita8!T3</f>
      </c>
      <c r="U10" s="16">
        <f>aktivita8!U3</f>
      </c>
      <c r="V10" s="16">
        <f>aktivita8!V3</f>
      </c>
      <c r="W10" s="16">
        <f>aktivita8!W3</f>
      </c>
      <c r="X10" s="16">
        <f>aktivita8!X3</f>
      </c>
      <c r="Y10" s="16">
        <f>aktivita8!Y3</f>
      </c>
      <c r="Z10" s="16">
        <f>aktivita8!Z3</f>
      </c>
      <c r="AA10" s="16">
        <f>aktivita8!AA3</f>
      </c>
      <c r="AB10" s="16">
        <f>aktivita8!AB3</f>
      </c>
      <c r="AC10" s="16">
        <f>aktivita8!AC3</f>
      </c>
      <c r="AD10" s="16">
        <f>aktivita8!AD3</f>
      </c>
      <c r="AE10" s="16">
        <f>aktivita8!AE3</f>
      </c>
    </row>
    <row r="11" spans="1:31" ht="13.5" thickBot="1">
      <c r="A11" s="40" t="s">
        <v>32</v>
      </c>
      <c r="B11" s="54" t="str">
        <f aca="true" t="shared" si="0" ref="B11:AE11">IF(COUNTIF(B3:B10,"=X")&gt;0,"X","")</f>
        <v>X</v>
      </c>
      <c r="C11" s="51" t="str">
        <f t="shared" si="0"/>
        <v>X</v>
      </c>
      <c r="D11" s="51" t="str">
        <f t="shared" si="0"/>
        <v>X</v>
      </c>
      <c r="E11" s="51" t="str">
        <f t="shared" si="0"/>
        <v>X</v>
      </c>
      <c r="F11" s="51" t="str">
        <f t="shared" si="0"/>
        <v>X</v>
      </c>
      <c r="G11" s="51" t="str">
        <f t="shared" si="0"/>
        <v>X</v>
      </c>
      <c r="H11" s="51" t="str">
        <f t="shared" si="0"/>
        <v>X</v>
      </c>
      <c r="I11" s="51" t="str">
        <f t="shared" si="0"/>
        <v>X</v>
      </c>
      <c r="J11" s="51" t="str">
        <f t="shared" si="0"/>
        <v>X</v>
      </c>
      <c r="K11" s="51" t="str">
        <f t="shared" si="0"/>
        <v>X</v>
      </c>
      <c r="L11" s="51" t="str">
        <f t="shared" si="0"/>
        <v>X</v>
      </c>
      <c r="M11" s="51" t="str">
        <f t="shared" si="0"/>
        <v>X</v>
      </c>
      <c r="N11" s="51" t="str">
        <f t="shared" si="0"/>
        <v>X</v>
      </c>
      <c r="O11" s="51" t="str">
        <f t="shared" si="0"/>
        <v>X</v>
      </c>
      <c r="P11" s="51" t="str">
        <f t="shared" si="0"/>
        <v>X</v>
      </c>
      <c r="Q11" s="51" t="str">
        <f t="shared" si="0"/>
        <v>X</v>
      </c>
      <c r="R11" s="51" t="str">
        <f t="shared" si="0"/>
        <v>X</v>
      </c>
      <c r="S11" s="51" t="str">
        <f t="shared" si="0"/>
        <v>X</v>
      </c>
      <c r="T11" s="51" t="str">
        <f t="shared" si="0"/>
        <v>X</v>
      </c>
      <c r="U11" s="51" t="str">
        <f t="shared" si="0"/>
        <v>X</v>
      </c>
      <c r="V11" s="51" t="str">
        <f t="shared" si="0"/>
        <v>X</v>
      </c>
      <c r="W11" s="51" t="str">
        <f t="shared" si="0"/>
        <v>X</v>
      </c>
      <c r="X11" s="51" t="str">
        <f t="shared" si="0"/>
        <v>X</v>
      </c>
      <c r="Y11" s="51" t="str">
        <f t="shared" si="0"/>
        <v>X</v>
      </c>
      <c r="Z11" s="51" t="str">
        <f t="shared" si="0"/>
        <v>X</v>
      </c>
      <c r="AA11" s="51" t="str">
        <f t="shared" si="0"/>
        <v>X</v>
      </c>
      <c r="AB11" s="51" t="str">
        <f t="shared" si="0"/>
        <v>X</v>
      </c>
      <c r="AC11" s="51" t="str">
        <f t="shared" si="0"/>
        <v>X</v>
      </c>
      <c r="AD11" s="51" t="str">
        <f t="shared" si="0"/>
        <v>X</v>
      </c>
      <c r="AE11" s="51" t="str">
        <f t="shared" si="0"/>
        <v>X</v>
      </c>
    </row>
    <row r="12" spans="1:63" s="112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5" ht="13.5" thickBot="1">
      <c r="A15" s="1" t="s">
        <v>33</v>
      </c>
    </row>
    <row r="16" spans="1:31" ht="13.5" thickBot="1">
      <c r="A16" s="18" t="s">
        <v>8</v>
      </c>
      <c r="B16" s="53">
        <v>31</v>
      </c>
      <c r="C16" s="8">
        <v>32</v>
      </c>
      <c r="D16" s="8">
        <v>33</v>
      </c>
      <c r="E16" s="8">
        <v>34</v>
      </c>
      <c r="F16" s="8">
        <v>35</v>
      </c>
      <c r="G16" s="8">
        <v>36</v>
      </c>
      <c r="H16" s="8">
        <v>37</v>
      </c>
      <c r="I16" s="8">
        <v>38</v>
      </c>
      <c r="J16" s="8">
        <v>39</v>
      </c>
      <c r="K16" s="8">
        <v>40</v>
      </c>
      <c r="L16" s="8">
        <v>41</v>
      </c>
      <c r="M16" s="8">
        <v>42</v>
      </c>
      <c r="N16" s="8">
        <v>43</v>
      </c>
      <c r="O16" s="8">
        <v>44</v>
      </c>
      <c r="P16" s="8">
        <v>45</v>
      </c>
      <c r="Q16" s="8">
        <v>46</v>
      </c>
      <c r="R16" s="8">
        <v>47</v>
      </c>
      <c r="S16" s="8">
        <v>48</v>
      </c>
      <c r="T16" s="8">
        <v>49</v>
      </c>
      <c r="U16" s="8">
        <v>50</v>
      </c>
      <c r="V16" s="8">
        <v>51</v>
      </c>
      <c r="W16" s="8">
        <v>52</v>
      </c>
      <c r="X16" s="8">
        <v>53</v>
      </c>
      <c r="Y16" s="8">
        <v>54</v>
      </c>
      <c r="Z16" s="8">
        <v>55</v>
      </c>
      <c r="AA16" s="8">
        <v>56</v>
      </c>
      <c r="AB16" s="8">
        <v>57</v>
      </c>
      <c r="AC16" s="8">
        <v>58</v>
      </c>
      <c r="AD16" s="8">
        <v>59</v>
      </c>
      <c r="AE16" s="9">
        <v>60</v>
      </c>
    </row>
    <row r="17" spans="1:31" ht="12.75">
      <c r="A17" s="23" t="s">
        <v>0</v>
      </c>
      <c r="B17" s="10" t="str">
        <f>aktivita1!AF3</f>
        <v>X</v>
      </c>
      <c r="C17" s="11" t="str">
        <f>aktivita1!AG3</f>
        <v>X</v>
      </c>
      <c r="D17" s="11" t="str">
        <f>aktivita1!AH3</f>
        <v>X</v>
      </c>
      <c r="E17" s="11" t="str">
        <f>aktivita1!AI3</f>
        <v>X</v>
      </c>
      <c r="F17" s="11" t="str">
        <f>aktivita1!AJ3</f>
        <v>X</v>
      </c>
      <c r="G17" s="11" t="str">
        <f>aktivita1!AK3</f>
        <v>X</v>
      </c>
      <c r="H17" s="11" t="str">
        <f>aktivita1!AL3</f>
        <v>X</v>
      </c>
      <c r="I17" s="11" t="str">
        <f>aktivita1!AM3</f>
        <v>X</v>
      </c>
      <c r="J17" s="11" t="str">
        <f>aktivita1!AN3</f>
        <v>X</v>
      </c>
      <c r="K17" s="11" t="str">
        <f>aktivita1!AO3</f>
        <v>X</v>
      </c>
      <c r="L17" s="11" t="str">
        <f>aktivita1!AP3</f>
        <v>X</v>
      </c>
      <c r="M17" s="11" t="str">
        <f>aktivita1!AQ3</f>
        <v>X</v>
      </c>
      <c r="N17" s="11">
        <f>aktivita1!AR3</f>
      </c>
      <c r="O17" s="11">
        <f>aktivita1!AS3</f>
      </c>
      <c r="P17" s="11">
        <f>aktivita1!AT3</f>
      </c>
      <c r="Q17" s="11">
        <f>aktivita1!AU3</f>
      </c>
      <c r="R17" s="11">
        <f>aktivita1!AV3</f>
      </c>
      <c r="S17" s="11">
        <f>aktivita1!AW3</f>
      </c>
      <c r="T17" s="11">
        <f>aktivita1!AX3</f>
      </c>
      <c r="U17" s="11">
        <f>aktivita1!AY3</f>
      </c>
      <c r="V17" s="11">
        <f>aktivita1!AZ3</f>
      </c>
      <c r="W17" s="11">
        <f>aktivita1!BA3</f>
      </c>
      <c r="X17" s="11">
        <f>aktivita1!BB3</f>
      </c>
      <c r="Y17" s="11">
        <f>aktivita1!BC3</f>
      </c>
      <c r="Z17" s="11">
        <f>aktivita1!BD3</f>
      </c>
      <c r="AA17" s="11">
        <f>aktivita1!BE3</f>
      </c>
      <c r="AB17" s="11">
        <f>aktivita1!BF3</f>
      </c>
      <c r="AC17" s="11">
        <f>aktivita1!BG3</f>
      </c>
      <c r="AD17" s="11">
        <f>aktivita1!BH3</f>
      </c>
      <c r="AE17" s="12">
        <f>aktivita1!BI3</f>
      </c>
    </row>
    <row r="18" spans="1:31" ht="12.75">
      <c r="A18" s="24" t="s">
        <v>1</v>
      </c>
      <c r="B18" s="13" t="str">
        <f>aktivita2!AF3</f>
        <v>X</v>
      </c>
      <c r="C18" s="2" t="str">
        <f>aktivita2!AG3</f>
        <v>X</v>
      </c>
      <c r="D18" s="2" t="str">
        <f>aktivita2!AH3</f>
        <v>X</v>
      </c>
      <c r="E18" s="2" t="str">
        <f>aktivita2!AI3</f>
        <v>X</v>
      </c>
      <c r="F18" s="2" t="str">
        <f>aktivita2!AJ3</f>
        <v>X</v>
      </c>
      <c r="G18" s="2" t="str">
        <f>aktivita2!AK3</f>
        <v>X</v>
      </c>
      <c r="H18" s="2" t="str">
        <f>aktivita2!AL3</f>
        <v>X</v>
      </c>
      <c r="I18" s="2" t="str">
        <f>aktivita2!AM3</f>
        <v>X</v>
      </c>
      <c r="J18" s="2" t="str">
        <f>aktivita2!AN3</f>
        <v>X</v>
      </c>
      <c r="K18" s="2" t="str">
        <f>aktivita2!AO3</f>
        <v>X</v>
      </c>
      <c r="L18" s="2" t="str">
        <f>aktivita2!AP3</f>
        <v>X</v>
      </c>
      <c r="M18" s="2" t="str">
        <f>aktivita2!AQ3</f>
        <v>X</v>
      </c>
      <c r="N18" s="2" t="str">
        <f>aktivita2!AR3</f>
        <v>X</v>
      </c>
      <c r="O18" s="2" t="str">
        <f>aktivita2!AS3</f>
        <v>X</v>
      </c>
      <c r="P18" s="2" t="str">
        <f>aktivita2!AT3</f>
        <v>X</v>
      </c>
      <c r="Q18" s="2" t="str">
        <f>aktivita2!AU3</f>
        <v>X</v>
      </c>
      <c r="R18" s="2">
        <f>aktivita2!AV3</f>
      </c>
      <c r="S18" s="2">
        <f>aktivita2!AW3</f>
      </c>
      <c r="T18" s="2">
        <f>aktivita2!AX3</f>
      </c>
      <c r="U18" s="2">
        <f>aktivita2!AY3</f>
      </c>
      <c r="V18" s="2">
        <f>aktivita2!AZ3</f>
      </c>
      <c r="W18" s="2">
        <f>aktivita2!BA3</f>
      </c>
      <c r="X18" s="2">
        <f>aktivita2!BB3</f>
      </c>
      <c r="Y18" s="2">
        <f>aktivita2!BC3</f>
      </c>
      <c r="Z18" s="2">
        <f>aktivita2!BD3</f>
      </c>
      <c r="AA18" s="2">
        <f>aktivita2!BE3</f>
      </c>
      <c r="AB18" s="2">
        <f>aktivita2!BF3</f>
      </c>
      <c r="AC18" s="2">
        <f>aktivita2!BG3</f>
      </c>
      <c r="AD18" s="2">
        <f>aktivita2!BH3</f>
      </c>
      <c r="AE18" s="14">
        <f>aktivita2!BI3</f>
      </c>
    </row>
    <row r="19" spans="1:31" ht="12.75">
      <c r="A19" s="24" t="s">
        <v>2</v>
      </c>
      <c r="B19" s="13" t="str">
        <f>aktivita3!AF3</f>
        <v>X</v>
      </c>
      <c r="C19" s="2" t="str">
        <f>aktivita3!AG3</f>
        <v>X</v>
      </c>
      <c r="D19" s="2" t="str">
        <f>aktivita3!AH3</f>
        <v>X</v>
      </c>
      <c r="E19" s="2" t="str">
        <f>aktivita3!AI3</f>
        <v>X</v>
      </c>
      <c r="F19" s="2" t="str">
        <f>aktivita3!AJ3</f>
        <v>X</v>
      </c>
      <c r="G19" s="2" t="str">
        <f>aktivita3!AK3</f>
        <v>X</v>
      </c>
      <c r="H19" s="2" t="str">
        <f>aktivita3!AL3</f>
        <v>X</v>
      </c>
      <c r="I19" s="2" t="str">
        <f>aktivita3!AM3</f>
        <v>X</v>
      </c>
      <c r="J19" s="2" t="str">
        <f>aktivita3!AN3</f>
        <v>X</v>
      </c>
      <c r="K19" s="2" t="str">
        <f>aktivita3!AO3</f>
        <v>X</v>
      </c>
      <c r="L19" s="2" t="str">
        <f>aktivita3!AP3</f>
        <v>X</v>
      </c>
      <c r="M19" s="2" t="str">
        <f>aktivita3!AQ3</f>
        <v>X</v>
      </c>
      <c r="N19" s="2" t="str">
        <f>aktivita3!AR3</f>
        <v>X</v>
      </c>
      <c r="O19" s="2" t="str">
        <f>aktivita3!AS3</f>
        <v>X</v>
      </c>
      <c r="P19" s="2" t="str">
        <f>aktivita3!AT3</f>
        <v>X</v>
      </c>
      <c r="Q19" s="2" t="str">
        <f>aktivita3!AU3</f>
        <v>X</v>
      </c>
      <c r="R19" s="2" t="str">
        <f>aktivita3!AV3</f>
        <v>X</v>
      </c>
      <c r="S19" s="2" t="str">
        <f>aktivita3!AW3</f>
        <v>X</v>
      </c>
      <c r="T19" s="2">
        <f>aktivita3!AX3</f>
      </c>
      <c r="U19" s="2">
        <f>aktivita3!AY3</f>
      </c>
      <c r="V19" s="2">
        <f>aktivita3!AZ3</f>
      </c>
      <c r="W19" s="2">
        <f>aktivita3!BA3</f>
      </c>
      <c r="X19" s="2">
        <f>aktivita3!BB3</f>
      </c>
      <c r="Y19" s="2">
        <f>aktivita3!BC3</f>
      </c>
      <c r="Z19" s="2">
        <f>aktivita3!BD3</f>
      </c>
      <c r="AA19" s="2">
        <f>aktivita3!BE3</f>
      </c>
      <c r="AB19" s="2">
        <f>aktivita3!BF3</f>
      </c>
      <c r="AC19" s="2">
        <f>aktivita3!BG3</f>
      </c>
      <c r="AD19" s="2">
        <f>aktivita3!BH3</f>
      </c>
      <c r="AE19" s="14">
        <f>aktivita3!BI3</f>
      </c>
    </row>
    <row r="20" spans="1:31" ht="12.75">
      <c r="A20" s="24" t="s">
        <v>3</v>
      </c>
      <c r="B20" s="13" t="str">
        <f>aktivita4!AF3</f>
        <v>X</v>
      </c>
      <c r="C20" s="2" t="str">
        <f>aktivita4!AG3</f>
        <v>X</v>
      </c>
      <c r="D20" s="2" t="str">
        <f>aktivita4!AH3</f>
        <v>X</v>
      </c>
      <c r="E20" s="2" t="str">
        <f>aktivita4!AI3</f>
        <v>X</v>
      </c>
      <c r="F20" s="2" t="str">
        <f>aktivita4!AJ3</f>
        <v>X</v>
      </c>
      <c r="G20" s="2" t="str">
        <f>aktivita4!AK3</f>
        <v>X</v>
      </c>
      <c r="H20" s="2" t="str">
        <f>aktivita4!AL3</f>
        <v>X</v>
      </c>
      <c r="I20" s="2" t="str">
        <f>aktivita4!AM3</f>
        <v>X</v>
      </c>
      <c r="J20" s="2" t="str">
        <f>aktivita4!AN3</f>
        <v>X</v>
      </c>
      <c r="K20" s="2" t="str">
        <f>aktivita4!AO3</f>
        <v>X</v>
      </c>
      <c r="L20" s="2" t="str">
        <f>aktivita4!AP3</f>
        <v>X</v>
      </c>
      <c r="M20" s="2" t="str">
        <f>aktivita4!AQ3</f>
        <v>X</v>
      </c>
      <c r="N20" s="2" t="str">
        <f>aktivita4!AR3</f>
        <v>X</v>
      </c>
      <c r="O20" s="2" t="str">
        <f>aktivita4!AS3</f>
        <v>X</v>
      </c>
      <c r="P20" s="2" t="str">
        <f>aktivita4!AT3</f>
        <v>X</v>
      </c>
      <c r="Q20" s="2" t="str">
        <f>aktivita4!AU3</f>
        <v>X</v>
      </c>
      <c r="R20" s="2" t="str">
        <f>aktivita4!AV3</f>
        <v>X</v>
      </c>
      <c r="S20" s="2" t="str">
        <f>aktivita4!AW3</f>
        <v>X</v>
      </c>
      <c r="T20" s="2">
        <f>aktivita4!AX3</f>
      </c>
      <c r="U20" s="2">
        <f>aktivita4!AY3</f>
      </c>
      <c r="V20" s="2">
        <f>aktivita4!AZ3</f>
      </c>
      <c r="W20" s="2">
        <f>aktivita4!BA3</f>
      </c>
      <c r="X20" s="2">
        <f>aktivita4!BB3</f>
      </c>
      <c r="Y20" s="2">
        <f>aktivita4!BC3</f>
      </c>
      <c r="Z20" s="2">
        <f>aktivita4!BD3</f>
      </c>
      <c r="AA20" s="2">
        <f>aktivita4!BE3</f>
      </c>
      <c r="AB20" s="2">
        <f>aktivita4!BF3</f>
      </c>
      <c r="AC20" s="2">
        <f>aktivita4!BG3</f>
      </c>
      <c r="AD20" s="2">
        <f>aktivita4!BH3</f>
      </c>
      <c r="AE20" s="14">
        <f>aktivita4!BI3</f>
      </c>
    </row>
    <row r="21" spans="1:31" ht="12.75">
      <c r="A21" s="24" t="s">
        <v>4</v>
      </c>
      <c r="B21" s="13" t="str">
        <f>aktivita5!AF3</f>
        <v>X</v>
      </c>
      <c r="C21" s="2" t="str">
        <f>aktivita5!AG3</f>
        <v>X</v>
      </c>
      <c r="D21" s="2" t="str">
        <f>aktivita5!AH3</f>
        <v>X</v>
      </c>
      <c r="E21" s="2" t="str">
        <f>aktivita5!AI3</f>
        <v>X</v>
      </c>
      <c r="F21" s="2" t="str">
        <f>aktivita5!AJ3</f>
        <v>X</v>
      </c>
      <c r="G21" s="2" t="str">
        <f>aktivita5!AK3</f>
        <v>X</v>
      </c>
      <c r="H21" s="2" t="str">
        <f>aktivita5!AL3</f>
        <v>X</v>
      </c>
      <c r="I21" s="2" t="str">
        <f>aktivita5!AM3</f>
        <v>X</v>
      </c>
      <c r="J21" s="2" t="str">
        <f>aktivita5!AN3</f>
        <v>X</v>
      </c>
      <c r="K21" s="2" t="str">
        <f>aktivita5!AO3</f>
        <v>X</v>
      </c>
      <c r="L21" s="2" t="str">
        <f>aktivita5!AP3</f>
        <v>X</v>
      </c>
      <c r="M21" s="2" t="str">
        <f>aktivita5!AQ3</f>
        <v>X</v>
      </c>
      <c r="N21" s="2" t="str">
        <f>aktivita5!AR3</f>
        <v>X</v>
      </c>
      <c r="O21" s="2" t="str">
        <f>aktivita5!AS3</f>
        <v>X</v>
      </c>
      <c r="P21" s="2" t="str">
        <f>aktivita5!AT3</f>
        <v>X</v>
      </c>
      <c r="Q21" s="2" t="str">
        <f>aktivita5!AU3</f>
        <v>X</v>
      </c>
      <c r="R21" s="2" t="str">
        <f>aktivita5!AV3</f>
        <v>X</v>
      </c>
      <c r="S21" s="2" t="str">
        <f>aktivita5!AW3</f>
        <v>X</v>
      </c>
      <c r="T21" s="2">
        <f>aktivita5!AX3</f>
      </c>
      <c r="U21" s="2">
        <f>aktivita5!AY3</f>
      </c>
      <c r="V21" s="2">
        <f>aktivita5!AZ3</f>
      </c>
      <c r="W21" s="2">
        <f>aktivita5!BA3</f>
      </c>
      <c r="X21" s="2">
        <f>aktivita5!BB3</f>
      </c>
      <c r="Y21" s="2">
        <f>aktivita5!BC3</f>
      </c>
      <c r="Z21" s="2">
        <f>aktivita5!BD3</f>
      </c>
      <c r="AA21" s="2">
        <f>aktivita5!BE3</f>
      </c>
      <c r="AB21" s="2">
        <f>aktivita5!BF3</f>
      </c>
      <c r="AC21" s="2">
        <f>aktivita5!BG3</f>
      </c>
      <c r="AD21" s="2">
        <f>aktivita5!BH3</f>
      </c>
      <c r="AE21" s="14">
        <f>aktivita5!BI3</f>
      </c>
    </row>
    <row r="22" spans="1:31" ht="12.75">
      <c r="A22" s="24" t="s">
        <v>5</v>
      </c>
      <c r="B22" s="13">
        <f>aktivita6!AF3</f>
      </c>
      <c r="C22" s="2">
        <f>aktivita6!AG3</f>
      </c>
      <c r="D22" s="2">
        <f>aktivita6!AH3</f>
      </c>
      <c r="E22" s="2">
        <f>aktivita6!AI3</f>
      </c>
      <c r="F22" s="2">
        <f>aktivita6!AJ3</f>
      </c>
      <c r="G22" s="2">
        <f>aktivita6!AK3</f>
      </c>
      <c r="H22" s="2">
        <f>aktivita6!AL3</f>
      </c>
      <c r="I22" s="2">
        <f>aktivita6!AM3</f>
      </c>
      <c r="J22" s="2">
        <f>aktivita6!AN3</f>
      </c>
      <c r="K22" s="2">
        <f>aktivita6!AO3</f>
      </c>
      <c r="L22" s="2">
        <f>aktivita6!AP3</f>
      </c>
      <c r="M22" s="2">
        <f>aktivita6!AQ3</f>
      </c>
      <c r="N22" s="2">
        <f>aktivita6!AR3</f>
      </c>
      <c r="O22" s="2">
        <f>aktivita6!AS3</f>
      </c>
      <c r="P22" s="2">
        <f>aktivita6!AT3</f>
      </c>
      <c r="Q22" s="2">
        <f>aktivita6!AU3</f>
      </c>
      <c r="R22" s="2">
        <f>aktivita6!AV3</f>
      </c>
      <c r="S22" s="2">
        <f>aktivita6!AW3</f>
      </c>
      <c r="T22" s="2">
        <f>aktivita6!AX3</f>
      </c>
      <c r="U22" s="2">
        <f>aktivita6!AY3</f>
      </c>
      <c r="V22" s="2">
        <f>aktivita6!AZ3</f>
      </c>
      <c r="W22" s="2">
        <f>aktivita6!BA3</f>
      </c>
      <c r="X22" s="2">
        <f>aktivita6!BB3</f>
      </c>
      <c r="Y22" s="2">
        <f>aktivita6!BC3</f>
      </c>
      <c r="Z22" s="2">
        <f>aktivita6!BD3</f>
      </c>
      <c r="AA22" s="2">
        <f>aktivita6!BE3</f>
      </c>
      <c r="AB22" s="2">
        <f>aktivita6!BF3</f>
      </c>
      <c r="AC22" s="2">
        <f>aktivita6!BG3</f>
      </c>
      <c r="AD22" s="2">
        <f>aktivita6!BH3</f>
      </c>
      <c r="AE22" s="14">
        <f>aktivita6!BI3</f>
      </c>
    </row>
    <row r="23" spans="1:31" ht="12.75">
      <c r="A23" s="24" t="s">
        <v>6</v>
      </c>
      <c r="B23" s="13">
        <f>aktivita7!AF3</f>
      </c>
      <c r="C23" s="2">
        <f>aktivita7!AG3</f>
      </c>
      <c r="D23" s="2">
        <f>aktivita7!AH3</f>
      </c>
      <c r="E23" s="2">
        <f>aktivita7!AI3</f>
      </c>
      <c r="F23" s="2">
        <f>aktivita7!AJ3</f>
      </c>
      <c r="G23" s="2">
        <f>aktivita7!AK3</f>
      </c>
      <c r="H23" s="2">
        <f>aktivita7!AL3</f>
      </c>
      <c r="I23" s="2">
        <f>aktivita7!AM3</f>
      </c>
      <c r="J23" s="2">
        <f>aktivita7!AN3</f>
      </c>
      <c r="K23" s="2">
        <f>aktivita7!AO3</f>
      </c>
      <c r="L23" s="2">
        <f>aktivita7!AP3</f>
      </c>
      <c r="M23" s="2">
        <f>aktivita7!AQ3</f>
      </c>
      <c r="N23" s="2">
        <f>aktivita7!AR3</f>
      </c>
      <c r="O23" s="2">
        <f>aktivita7!AS3</f>
      </c>
      <c r="P23" s="2">
        <f>aktivita7!AT3</f>
      </c>
      <c r="Q23" s="2">
        <f>aktivita7!AU3</f>
      </c>
      <c r="R23" s="2">
        <f>aktivita7!AV3</f>
      </c>
      <c r="S23" s="2">
        <f>aktivita7!AW3</f>
      </c>
      <c r="T23" s="2">
        <f>aktivita7!AX3</f>
      </c>
      <c r="U23" s="2">
        <f>aktivita7!AY3</f>
      </c>
      <c r="V23" s="2">
        <f>aktivita7!AZ3</f>
      </c>
      <c r="W23" s="2">
        <f>aktivita7!BA3</f>
      </c>
      <c r="X23" s="2">
        <f>aktivita7!BB3</f>
      </c>
      <c r="Y23" s="2">
        <f>aktivita7!BC3</f>
      </c>
      <c r="Z23" s="2">
        <f>aktivita7!BD3</f>
      </c>
      <c r="AA23" s="2">
        <f>aktivita7!BE3</f>
      </c>
      <c r="AB23" s="2">
        <f>aktivita7!BF3</f>
      </c>
      <c r="AC23" s="2">
        <f>aktivita7!BG3</f>
      </c>
      <c r="AD23" s="2">
        <f>aktivita7!BH3</f>
      </c>
      <c r="AE23" s="14">
        <f>aktivita7!BI3</f>
      </c>
    </row>
    <row r="24" spans="1:31" ht="13.5" thickBot="1">
      <c r="A24" s="25" t="s">
        <v>7</v>
      </c>
      <c r="B24" s="15">
        <f>aktivita8!AF3</f>
      </c>
      <c r="C24" s="16">
        <f>aktivita8!AG3</f>
      </c>
      <c r="D24" s="16">
        <f>aktivita8!AH3</f>
      </c>
      <c r="E24" s="16">
        <f>aktivita8!AI3</f>
      </c>
      <c r="F24" s="16">
        <f>aktivita8!AJ3</f>
      </c>
      <c r="G24" s="16">
        <f>aktivita8!AK3</f>
      </c>
      <c r="H24" s="16">
        <f>aktivita8!AL3</f>
      </c>
      <c r="I24" s="16">
        <f>aktivita8!AM3</f>
      </c>
      <c r="J24" s="16">
        <f>aktivita8!AN3</f>
      </c>
      <c r="K24" s="16">
        <f>aktivita8!AO3</f>
      </c>
      <c r="L24" s="16">
        <f>aktivita8!AP3</f>
      </c>
      <c r="M24" s="16">
        <f>aktivita8!AQ3</f>
      </c>
      <c r="N24" s="16">
        <f>aktivita8!AR3</f>
      </c>
      <c r="O24" s="16">
        <f>aktivita8!AS3</f>
      </c>
      <c r="P24" s="16">
        <f>aktivita8!AT3</f>
      </c>
      <c r="Q24" s="16">
        <f>aktivita8!AU3</f>
      </c>
      <c r="R24" s="16">
        <f>aktivita8!AV3</f>
      </c>
      <c r="S24" s="16">
        <f>aktivita8!AW3</f>
      </c>
      <c r="T24" s="16">
        <f>aktivita8!AX3</f>
      </c>
      <c r="U24" s="16">
        <f>aktivita8!AY3</f>
      </c>
      <c r="V24" s="16">
        <f>aktivita8!AZ3</f>
      </c>
      <c r="W24" s="16">
        <f>aktivita8!BA3</f>
      </c>
      <c r="X24" s="16">
        <f>aktivita8!BB3</f>
      </c>
      <c r="Y24" s="16">
        <f>aktivita8!BC3</f>
      </c>
      <c r="Z24" s="16">
        <f>aktivita8!BD3</f>
      </c>
      <c r="AA24" s="16">
        <f>aktivita8!BE3</f>
      </c>
      <c r="AB24" s="16">
        <f>aktivita8!BF3</f>
      </c>
      <c r="AC24" s="16">
        <f>aktivita8!BG3</f>
      </c>
      <c r="AD24" s="16">
        <f>aktivita8!BH3</f>
      </c>
      <c r="AE24" s="17">
        <f>aktivita8!BI3</f>
      </c>
    </row>
    <row r="25" spans="1:31" ht="13.5" thickBot="1">
      <c r="A25" s="139" t="s">
        <v>32</v>
      </c>
      <c r="B25" s="140" t="str">
        <f aca="true" t="shared" si="1" ref="B25:AE25">IF(COUNTIF(B17:B24,"=X")&gt;0,"X","")</f>
        <v>X</v>
      </c>
      <c r="C25" s="51" t="str">
        <f t="shared" si="1"/>
        <v>X</v>
      </c>
      <c r="D25" s="51" t="str">
        <f t="shared" si="1"/>
        <v>X</v>
      </c>
      <c r="E25" s="51" t="str">
        <f t="shared" si="1"/>
        <v>X</v>
      </c>
      <c r="F25" s="51" t="str">
        <f t="shared" si="1"/>
        <v>X</v>
      </c>
      <c r="G25" s="51" t="str">
        <f t="shared" si="1"/>
        <v>X</v>
      </c>
      <c r="H25" s="51" t="str">
        <f t="shared" si="1"/>
        <v>X</v>
      </c>
      <c r="I25" s="51" t="str">
        <f t="shared" si="1"/>
        <v>X</v>
      </c>
      <c r="J25" s="51" t="str">
        <f t="shared" si="1"/>
        <v>X</v>
      </c>
      <c r="K25" s="51" t="str">
        <f t="shared" si="1"/>
        <v>X</v>
      </c>
      <c r="L25" s="51" t="str">
        <f t="shared" si="1"/>
        <v>X</v>
      </c>
      <c r="M25" s="51" t="str">
        <f t="shared" si="1"/>
        <v>X</v>
      </c>
      <c r="N25" s="51" t="str">
        <f t="shared" si="1"/>
        <v>X</v>
      </c>
      <c r="O25" s="51" t="str">
        <f t="shared" si="1"/>
        <v>X</v>
      </c>
      <c r="P25" s="51" t="str">
        <f t="shared" si="1"/>
        <v>X</v>
      </c>
      <c r="Q25" s="51" t="str">
        <f t="shared" si="1"/>
        <v>X</v>
      </c>
      <c r="R25" s="51" t="str">
        <f t="shared" si="1"/>
        <v>X</v>
      </c>
      <c r="S25" s="51" t="str">
        <f t="shared" si="1"/>
        <v>X</v>
      </c>
      <c r="T25" s="51">
        <f t="shared" si="1"/>
      </c>
      <c r="U25" s="51">
        <f t="shared" si="1"/>
      </c>
      <c r="V25" s="51">
        <f t="shared" si="1"/>
      </c>
      <c r="W25" s="51">
        <f t="shared" si="1"/>
      </c>
      <c r="X25" s="51">
        <f t="shared" si="1"/>
      </c>
      <c r="Y25" s="51">
        <f t="shared" si="1"/>
      </c>
      <c r="Z25" s="51">
        <f t="shared" si="1"/>
      </c>
      <c r="AA25" s="51">
        <f t="shared" si="1"/>
      </c>
      <c r="AB25" s="51">
        <f t="shared" si="1"/>
      </c>
      <c r="AC25" s="51">
        <f t="shared" si="1"/>
      </c>
      <c r="AD25" s="51">
        <f t="shared" si="1"/>
      </c>
      <c r="AE25" s="52">
        <f t="shared" si="1"/>
      </c>
    </row>
  </sheetData>
  <sheetProtection/>
  <conditionalFormatting sqref="B3:AE3 B17:AE17 B5:AE5 B19:AE19 B7:AE7 B21:AE21 B9:AE9 B23:AE23">
    <cfRule type="cellIs" priority="1" dxfId="10" operator="equal" stopIfTrue="1">
      <formula>"X"</formula>
    </cfRule>
  </conditionalFormatting>
  <conditionalFormatting sqref="B4:AE4 B18:AE18 B6:AE6 B20:AE20 B8:AE8 B22:AE22 B10:AE10 B24:AE24">
    <cfRule type="cellIs" priority="2" dxfId="8" operator="equal" stopIfTrue="1">
      <formula>"X"</formula>
    </cfRule>
  </conditionalFormatting>
  <conditionalFormatting sqref="B11:AE11 B25">
    <cfRule type="cellIs" priority="3" dxfId="12" operator="equal" stopIfTrue="1">
      <formula>"X"</formula>
    </cfRule>
  </conditionalFormatting>
  <conditionalFormatting sqref="C25:AE25">
    <cfRule type="cellIs" priority="4" dxfId="12" operator="equal" stopIfTrue="1">
      <formula>"x"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&amp;CPríloha 1 - detailný harmonogram realizácie aktivít</oddHeader>
    <oddFooter>&amp;CStrana &amp;P z 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ivancin</dc:creator>
  <cp:keywords/>
  <dc:description/>
  <cp:lastModifiedBy>Kadlečík</cp:lastModifiedBy>
  <cp:lastPrinted>2010-12-03T14:35:48Z</cp:lastPrinted>
  <dcterms:created xsi:type="dcterms:W3CDTF">2010-10-18T10:13:03Z</dcterms:created>
  <dcterms:modified xsi:type="dcterms:W3CDTF">2010-12-05T13:04:31Z</dcterms:modified>
  <cp:category/>
  <cp:version/>
  <cp:contentType/>
  <cp:contentStatus/>
</cp:coreProperties>
</file>